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55 заседание (28.04.2026)\516 О внес. изм. в бюджет\"/>
    </mc:Choice>
  </mc:AlternateContent>
  <xr:revisionPtr revIDLastSave="0" documentId="8_{7E434FBB-B22B-4286-A2B1-D60E4F9661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приложение" sheetId="9" r:id="rId1"/>
  </sheets>
  <definedNames>
    <definedName name="_xlnm._FilterDatabase" localSheetId="0" hidden="1">приложение!$A$15:$IU$15</definedName>
    <definedName name="_xlnm.Print_Titles" localSheetId="0">приложение!$15:$15</definedName>
    <definedName name="_xlnm.Print_Area" localSheetId="0">приложение!$B$1:$K$67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" l="1"/>
  <c r="F29" i="9"/>
  <c r="G28" i="9"/>
  <c r="F28" i="9" s="1"/>
  <c r="G27" i="9" l="1"/>
  <c r="F27" i="9" s="1"/>
  <c r="G23" i="9" l="1"/>
  <c r="F24" i="9"/>
  <c r="G37" i="9"/>
  <c r="K63" i="9" l="1"/>
  <c r="K62" i="9" s="1"/>
  <c r="K61" i="9" s="1"/>
  <c r="H63" i="9"/>
  <c r="I66" i="9"/>
  <c r="J65" i="9"/>
  <c r="I65" i="9" s="1"/>
  <c r="G65" i="9"/>
  <c r="F65" i="9" s="1"/>
  <c r="F66" i="9"/>
  <c r="I64" i="9"/>
  <c r="F64" i="9"/>
  <c r="J63" i="9" l="1"/>
  <c r="J62" i="9" s="1"/>
  <c r="J61" i="9" s="1"/>
  <c r="G63" i="9"/>
  <c r="J40" i="9" l="1"/>
  <c r="J38" i="9" s="1"/>
  <c r="G26" i="9"/>
  <c r="K41" i="9"/>
  <c r="I41" i="9" s="1"/>
  <c r="H41" i="9"/>
  <c r="K39" i="9"/>
  <c r="K38" i="9" s="1"/>
  <c r="H39" i="9"/>
  <c r="H38" i="9" l="1"/>
  <c r="F41" i="9"/>
  <c r="G48" i="9" l="1"/>
  <c r="G46" i="9" l="1"/>
  <c r="G42" i="9" s="1"/>
  <c r="H49" i="9"/>
  <c r="F49" i="9" s="1"/>
  <c r="F48" i="9"/>
  <c r="G62" i="9"/>
  <c r="G61" i="9" s="1"/>
  <c r="I39" i="9" l="1"/>
  <c r="K35" i="9"/>
  <c r="H46" i="9"/>
  <c r="H42" i="9" s="1"/>
  <c r="F42" i="9" s="1"/>
  <c r="H62" i="9"/>
  <c r="I60" i="9"/>
  <c r="F60" i="9"/>
  <c r="I59" i="9"/>
  <c r="F59" i="9"/>
  <c r="K58" i="9"/>
  <c r="K57" i="9" s="1"/>
  <c r="K52" i="9" s="1"/>
  <c r="J58" i="9"/>
  <c r="H58" i="9"/>
  <c r="G58" i="9"/>
  <c r="G57" i="9" s="1"/>
  <c r="I56" i="9"/>
  <c r="F56" i="9"/>
  <c r="I55" i="9"/>
  <c r="F55" i="9"/>
  <c r="J54" i="9"/>
  <c r="I54" i="9" s="1"/>
  <c r="G54" i="9"/>
  <c r="F54" i="9" s="1"/>
  <c r="J51" i="9"/>
  <c r="I51" i="9" s="1"/>
  <c r="J47" i="9"/>
  <c r="J44" i="9"/>
  <c r="I44" i="9" s="1"/>
  <c r="I40" i="9"/>
  <c r="G39" i="9"/>
  <c r="G38" i="9" s="1"/>
  <c r="H35" i="9"/>
  <c r="F37" i="9"/>
  <c r="G36" i="9"/>
  <c r="F34" i="9"/>
  <c r="J33" i="9"/>
  <c r="J32" i="9" s="1"/>
  <c r="G33" i="9"/>
  <c r="F33" i="9" s="1"/>
  <c r="G25" i="9"/>
  <c r="G21" i="9"/>
  <c r="F21" i="9" s="1"/>
  <c r="J20" i="9"/>
  <c r="I20" i="9" s="1"/>
  <c r="F20" i="9"/>
  <c r="F23" i="9" l="1"/>
  <c r="G22" i="9"/>
  <c r="I47" i="9"/>
  <c r="J46" i="9"/>
  <c r="I46" i="9" s="1"/>
  <c r="F39" i="9"/>
  <c r="G35" i="9"/>
  <c r="F35" i="9" s="1"/>
  <c r="F46" i="9"/>
  <c r="H30" i="9"/>
  <c r="H16" i="9" s="1"/>
  <c r="K30" i="9"/>
  <c r="K16" i="9" s="1"/>
  <c r="K67" i="9" s="1"/>
  <c r="F58" i="9"/>
  <c r="G53" i="9"/>
  <c r="G52" i="9" s="1"/>
  <c r="I58" i="9"/>
  <c r="G32" i="9"/>
  <c r="F32" i="9" s="1"/>
  <c r="I63" i="9"/>
  <c r="G19" i="9"/>
  <c r="G18" i="9" s="1"/>
  <c r="G17" i="9" s="1"/>
  <c r="J43" i="9"/>
  <c r="J50" i="9"/>
  <c r="I50" i="9" s="1"/>
  <c r="J53" i="9"/>
  <c r="F25" i="9"/>
  <c r="F22" i="9"/>
  <c r="F62" i="9"/>
  <c r="H61" i="9"/>
  <c r="F61" i="9" s="1"/>
  <c r="J31" i="9"/>
  <c r="I32" i="9"/>
  <c r="F26" i="9"/>
  <c r="I33" i="9"/>
  <c r="F63" i="9"/>
  <c r="J19" i="9"/>
  <c r="I19" i="9" s="1"/>
  <c r="J57" i="9"/>
  <c r="I57" i="9" s="1"/>
  <c r="F36" i="9"/>
  <c r="I38" i="9"/>
  <c r="H57" i="9"/>
  <c r="H52" i="9" s="1"/>
  <c r="I53" i="9" l="1"/>
  <c r="J52" i="9"/>
  <c r="I52" i="9" s="1"/>
  <c r="H67" i="9"/>
  <c r="I31" i="9"/>
  <c r="F38" i="9"/>
  <c r="F17" i="9"/>
  <c r="F53" i="9"/>
  <c r="I62" i="9"/>
  <c r="I61" i="9"/>
  <c r="J42" i="9"/>
  <c r="I42" i="9" s="1"/>
  <c r="F19" i="9"/>
  <c r="F18" i="9"/>
  <c r="I43" i="9"/>
  <c r="G31" i="9"/>
  <c r="G30" i="9" s="1"/>
  <c r="J18" i="9"/>
  <c r="J17" i="9" s="1"/>
  <c r="F57" i="9"/>
  <c r="F52" i="9"/>
  <c r="J35" i="9"/>
  <c r="J30" i="9" l="1"/>
  <c r="I30" i="9" s="1"/>
  <c r="I18" i="9"/>
  <c r="F31" i="9"/>
  <c r="I17" i="9"/>
  <c r="I35" i="9"/>
  <c r="F30" i="9"/>
  <c r="G16" i="9"/>
  <c r="G67" i="9" s="1"/>
  <c r="J16" i="9" l="1"/>
  <c r="J67" i="9" s="1"/>
  <c r="F16" i="9"/>
  <c r="F67" i="9"/>
  <c r="I67" i="9" l="1"/>
  <c r="I16" i="9"/>
</calcChain>
</file>

<file path=xl/sharedStrings.xml><?xml version="1.0" encoding="utf-8"?>
<sst xmlns="http://schemas.openxmlformats.org/spreadsheetml/2006/main" count="150" uniqueCount="93">
  <si>
    <t>Расходы</t>
  </si>
  <si>
    <t>тыс. рублей</t>
  </si>
  <si>
    <t>Бюджетная классификация</t>
  </si>
  <si>
    <t>в том числе:</t>
  </si>
  <si>
    <t>целевая статья</t>
  </si>
  <si>
    <t>вид расхо-дов</t>
  </si>
  <si>
    <t>средства местного бюджета</t>
  </si>
  <si>
    <t>софинанси- рование из федераль- ного и областного бюджетов</t>
  </si>
  <si>
    <t>0400</t>
  </si>
  <si>
    <t>Национальная экономика</t>
  </si>
  <si>
    <t>0409</t>
  </si>
  <si>
    <t>Дорожное хозяйство  (дорожные фонды)</t>
  </si>
  <si>
    <t>400</t>
  </si>
  <si>
    <t>200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</si>
  <si>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</si>
  <si>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</si>
  <si>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</si>
  <si>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</si>
  <si>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</si>
  <si>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</si>
  <si>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1000</t>
  </si>
  <si>
    <t>Социальная политика</t>
  </si>
  <si>
    <t>1004</t>
  </si>
  <si>
    <t>Охрана семьи и детства</t>
  </si>
  <si>
    <t>Капитальный ремонт помещений, закрепленных за детьми-сиротами и детьми, оставшимися без попечения родителей</t>
  </si>
  <si>
    <t xml:space="preserve">  II.  МКУ "Управление жизнеобеспечением и развитием  Старооскольского городского округа"</t>
  </si>
  <si>
    <t>0501</t>
  </si>
  <si>
    <t>Жилищное хозяйство</t>
  </si>
  <si>
    <t>Оснащение муниципальных жилых помещений индивидуальными приборами учета потребления коммунальных ресурсов</t>
  </si>
  <si>
    <t>Всего</t>
  </si>
  <si>
    <t>Капитальный ремонт и ремонт автомобильных дорог общего пользования населенных пунктов</t>
  </si>
  <si>
    <t>раз- дел, под- раз- дел</t>
  </si>
  <si>
    <t xml:space="preserve">на капитальные вложения и проведение капитальных ремонтов </t>
  </si>
  <si>
    <t xml:space="preserve">  III.  Департамент имущественных и земельных отношений администрации Старооскольского городского округа</t>
  </si>
  <si>
    <t>Капитальный ремонт жилых помещений, находящихся в муниципальной собственности</t>
  </si>
  <si>
    <t>Наименование отрасли и объекта</t>
  </si>
  <si>
    <t>по объектам жизнеобеспечения и социально-культурного назначения</t>
  </si>
  <si>
    <t xml:space="preserve">                                                                                                          к решению Совета депутатов</t>
  </si>
  <si>
    <t xml:space="preserve">                                                                                                          Старооскольского городского округа</t>
  </si>
  <si>
    <t xml:space="preserve">  I. МКУ "Управление капитального строительства"</t>
  </si>
  <si>
    <t xml:space="preserve"> Капитальный ремонт и ремонт</t>
  </si>
  <si>
    <t>Строительство (реконструкция)</t>
  </si>
  <si>
    <t>Обеспечение жильем семей, имеющих детей инвалидов, нуждающихся в улучшении жилищных условий</t>
  </si>
  <si>
    <t>0502</t>
  </si>
  <si>
    <t>Коммунальное хозяйство</t>
  </si>
  <si>
    <t xml:space="preserve">2027 год всего расходов  </t>
  </si>
  <si>
    <t>Капитальный ремонт сетей водоснабжения, водоотведения и ливневой канализации Старооскольского городского округа</t>
  </si>
  <si>
    <t>1240124200</t>
  </si>
  <si>
    <t>Устройство детских игровых и спортивных площадок</t>
  </si>
  <si>
    <t>1330144100</t>
  </si>
  <si>
    <t>Строительство (реконструкция)  мостов и путепроводов</t>
  </si>
  <si>
    <t>Государственная экспертиза сметной документации, проектно-сметная документация, диагностика</t>
  </si>
  <si>
    <t>1340344300</t>
  </si>
  <si>
    <t>0640324200</t>
  </si>
  <si>
    <t>0640371520</t>
  </si>
  <si>
    <t>1240244100</t>
  </si>
  <si>
    <t>1240324200</t>
  </si>
  <si>
    <t>0230124200</t>
  </si>
  <si>
    <t>Строительство (реконструкция) автомобильных дорог общего пользования местного значения</t>
  </si>
  <si>
    <t xml:space="preserve">                                                                                                          Приложение 8</t>
  </si>
  <si>
    <t>151И455550</t>
  </si>
  <si>
    <t>Благоустройство дворовых территорий многоквартирных жилых домов, общественных и иных территорий г. Старый Оскол</t>
  </si>
  <si>
    <t>05301S3900</t>
  </si>
  <si>
    <t>1240224200</t>
  </si>
  <si>
    <t>0701</t>
  </si>
  <si>
    <t>Дошкольное образование</t>
  </si>
  <si>
    <t>Государственная экспертиза сметной документации, проектно-сметная документация</t>
  </si>
  <si>
    <t xml:space="preserve">2028 год всего расходов  </t>
  </si>
  <si>
    <t>Старооскольского городского округа на плановый период 2027 и 2028 годов</t>
  </si>
  <si>
    <t>Капитальный ремонт детских садов</t>
  </si>
  <si>
    <t>0702</t>
  </si>
  <si>
    <t>Общее образование</t>
  </si>
  <si>
    <t>Капитальный ремонт школ</t>
  </si>
  <si>
    <t>1102</t>
  </si>
  <si>
    <t>Массовый спорт</t>
  </si>
  <si>
    <t>0730124200</t>
  </si>
  <si>
    <t>Капитальный ремонт спортивных учреждений</t>
  </si>
  <si>
    <t>Благоустройство дворовых территорий многоквартирных жилых домов г. Старый Оскол</t>
  </si>
  <si>
    <t>021Ю457501</t>
  </si>
  <si>
    <t xml:space="preserve">         Приложение 7</t>
  </si>
  <si>
    <t xml:space="preserve"> 021Ю4А7501</t>
  </si>
  <si>
    <t>Обеспечение сохранности воинских захоронений на территории Старооскольского городского округа</t>
  </si>
  <si>
    <t>0540270820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</si>
  <si>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</si>
  <si>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0530173900</t>
  </si>
  <si>
    <t>1240344100</t>
  </si>
  <si>
    <t xml:space="preserve">Строительство сетей водоснабжения и водоотведения </t>
  </si>
  <si>
    <t>1100</t>
  </si>
  <si>
    <t>Физическая культура и спорт</t>
  </si>
  <si>
    <t>0730144100</t>
  </si>
  <si>
    <t>Строительство многофункционального физкультурно-оздоровительного комплекса в городе Старый Оскол, ул. Центральная, земельный участок 7, ПСД</t>
  </si>
  <si>
    <t>04404L2031</t>
  </si>
  <si>
    <t xml:space="preserve">        от 28 апреля 2026 г. № 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</si>
</sst>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7" fillId="0" borderId="0"/>
    <xf numFmtId="0" fontId="1" fillId="0" borderId="0"/>
  </cellStyleXfs>
  <cellXfs count="102">
    <xf numFmtId="0" fontId="0" fillId="0" borderId="0" xfId="0"/>
    <xf numFmtId="0" fontId="8" fillId="2" borderId="0" xfId="0" applyFont="1" applyFill="1"/>
    <xf numFmtId="0" fontId="2" fillId="2" borderId="0" xfId="0" applyFont="1" applyFill="1"/>
    <xf numFmtId="0" fontId="3" fillId="2" borderId="0" xfId="0" applyFont="1" applyFill="1" applyAlignment="1"/>
    <xf numFmtId="0" fontId="3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164" fontId="8" fillId="2" borderId="0" xfId="0" applyNumberFormat="1" applyFont="1" applyFill="1" applyAlignment="1">
      <alignment horizontal="center" vertical="center"/>
    </xf>
    <xf numFmtId="0" fontId="3" fillId="2" borderId="1" xfId="3" applyFont="1" applyFill="1" applyBorder="1" applyAlignment="1">
      <alignment horizontal="left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/>
    <xf numFmtId="0" fontId="9" fillId="2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3" fillId="2" borderId="1" xfId="2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wrapText="1"/>
    </xf>
    <xf numFmtId="49" fontId="4" fillId="2" borderId="1" xfId="2" applyNumberFormat="1" applyFont="1" applyFill="1" applyBorder="1" applyAlignment="1">
      <alignment horizontal="center" wrapText="1"/>
    </xf>
    <xf numFmtId="164" fontId="8" fillId="2" borderId="0" xfId="0" applyNumberFormat="1" applyFont="1" applyFill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3" fillId="2" borderId="1" xfId="4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4" xr:uid="{00000000-0005-0000-0000-000003000000}"/>
    <cellStyle name="Обычный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2"/>
  <sheetViews>
    <sheetView tabSelected="1" view="pageBreakPreview" topLeftCell="B1" zoomScale="80" zoomScaleNormal="80" zoomScaleSheetLayoutView="80" workbookViewId="0">
      <selection activeCell="H4" sqref="H4:K4"/>
    </sheetView>
  </sheetViews>
  <sheetFormatPr defaultRowHeight="15.75" x14ac:dyDescent="0.25"/>
  <cols>
    <col min="1" max="1" width="3.875" style="1" hidden="1" customWidth="1"/>
    <col min="2" max="2" width="5.75" style="2" customWidth="1"/>
    <col min="3" max="3" width="14.625" style="2" customWidth="1"/>
    <col min="4" max="4" width="5.625" style="2" customWidth="1"/>
    <col min="5" max="5" width="31.5" style="65" customWidth="1"/>
    <col min="6" max="6" width="11.5" style="42" customWidth="1"/>
    <col min="7" max="7" width="10.125" style="42" customWidth="1"/>
    <col min="8" max="9" width="10.625" style="42" customWidth="1"/>
    <col min="10" max="10" width="10.375" style="42" customWidth="1"/>
    <col min="11" max="11" width="10.5" style="42" customWidth="1"/>
    <col min="12" max="12" width="11.25" style="1" customWidth="1"/>
    <col min="13" max="13" width="10.875" style="1" customWidth="1"/>
    <col min="14" max="14" width="10.125" style="1" customWidth="1"/>
    <col min="15" max="16384" width="9" style="1"/>
  </cols>
  <sheetData>
    <row r="1" spans="1:14" ht="16.5" x14ac:dyDescent="0.25">
      <c r="E1" s="72" t="s">
        <v>59</v>
      </c>
      <c r="F1" s="3"/>
      <c r="G1" s="3"/>
      <c r="H1" s="3" t="s">
        <v>79</v>
      </c>
      <c r="I1" s="3"/>
      <c r="J1" s="1"/>
      <c r="K1" s="1"/>
    </row>
    <row r="2" spans="1:14" ht="16.5" x14ac:dyDescent="0.25">
      <c r="E2" s="72" t="s">
        <v>37</v>
      </c>
      <c r="F2" s="3"/>
      <c r="G2" s="3"/>
      <c r="H2" s="3"/>
      <c r="I2" s="1"/>
      <c r="J2" s="1"/>
      <c r="K2" s="1"/>
    </row>
    <row r="3" spans="1:14" ht="16.5" x14ac:dyDescent="0.25">
      <c r="E3" s="72" t="s">
        <v>38</v>
      </c>
      <c r="F3" s="3"/>
      <c r="G3" s="3"/>
      <c r="H3" s="3"/>
      <c r="I3" s="1"/>
      <c r="J3" s="1"/>
      <c r="K3" s="1"/>
    </row>
    <row r="4" spans="1:14" ht="14.25" customHeight="1" x14ac:dyDescent="0.25">
      <c r="E4" s="72"/>
      <c r="F4" s="4"/>
      <c r="G4" s="4"/>
      <c r="H4" s="80" t="s">
        <v>92</v>
      </c>
      <c r="I4" s="80"/>
      <c r="J4" s="80"/>
      <c r="K4" s="80"/>
    </row>
    <row r="5" spans="1:14" ht="81" hidden="1" customHeight="1" x14ac:dyDescent="0.25">
      <c r="E5" s="81"/>
      <c r="F5" s="81"/>
      <c r="G5" s="81"/>
      <c r="H5" s="81"/>
      <c r="I5" s="1"/>
      <c r="J5" s="1"/>
      <c r="K5" s="1"/>
    </row>
    <row r="6" spans="1:14" ht="16.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</row>
    <row r="7" spans="1:14" ht="16.5" x14ac:dyDescent="0.25">
      <c r="B7" s="79" t="s">
        <v>32</v>
      </c>
      <c r="C7" s="79"/>
      <c r="D7" s="79"/>
      <c r="E7" s="79"/>
      <c r="F7" s="79"/>
      <c r="G7" s="79"/>
      <c r="H7" s="79"/>
      <c r="I7" s="79"/>
      <c r="J7" s="79"/>
      <c r="K7" s="79"/>
    </row>
    <row r="8" spans="1:14" s="5" customFormat="1" ht="16.5" x14ac:dyDescent="0.25">
      <c r="B8" s="79" t="s">
        <v>36</v>
      </c>
      <c r="C8" s="79"/>
      <c r="D8" s="79"/>
      <c r="E8" s="79"/>
      <c r="F8" s="79"/>
      <c r="G8" s="79"/>
      <c r="H8" s="79"/>
      <c r="I8" s="79"/>
      <c r="J8" s="79"/>
      <c r="K8" s="79"/>
    </row>
    <row r="9" spans="1:14" s="5" customFormat="1" ht="16.5" x14ac:dyDescent="0.25">
      <c r="B9" s="79" t="s">
        <v>68</v>
      </c>
      <c r="C9" s="79"/>
      <c r="D9" s="79"/>
      <c r="E9" s="79"/>
      <c r="F9" s="79"/>
      <c r="G9" s="79"/>
      <c r="H9" s="79"/>
      <c r="I9" s="79"/>
      <c r="J9" s="79"/>
      <c r="K9" s="79"/>
    </row>
    <row r="10" spans="1:14" s="5" customFormat="1" ht="81" hidden="1" customHeight="1" x14ac:dyDescent="0.25">
      <c r="B10" s="79"/>
      <c r="C10" s="79"/>
      <c r="D10" s="79"/>
      <c r="E10" s="79"/>
      <c r="F10" s="79"/>
      <c r="G10" s="79"/>
      <c r="H10" s="79"/>
    </row>
    <row r="11" spans="1:14" ht="16.5" x14ac:dyDescent="0.25">
      <c r="B11" s="4"/>
      <c r="C11" s="4"/>
      <c r="D11" s="4"/>
      <c r="E11" s="72"/>
      <c r="F11" s="6"/>
      <c r="G11" s="6"/>
      <c r="H11" s="7"/>
      <c r="I11" s="6"/>
      <c r="J11" s="6"/>
      <c r="K11" s="7" t="s">
        <v>1</v>
      </c>
    </row>
    <row r="12" spans="1:14" ht="30.75" customHeight="1" x14ac:dyDescent="0.25">
      <c r="B12" s="82" t="s">
        <v>2</v>
      </c>
      <c r="C12" s="83"/>
      <c r="D12" s="84"/>
      <c r="E12" s="85" t="s">
        <v>35</v>
      </c>
      <c r="F12" s="85" t="s">
        <v>45</v>
      </c>
      <c r="G12" s="86" t="s">
        <v>3</v>
      </c>
      <c r="H12" s="86"/>
      <c r="I12" s="85" t="s">
        <v>67</v>
      </c>
      <c r="J12" s="86" t="s">
        <v>3</v>
      </c>
      <c r="K12" s="86"/>
    </row>
    <row r="13" spans="1:14" ht="15.75" customHeight="1" x14ac:dyDescent="0.25">
      <c r="B13" s="85" t="s">
        <v>31</v>
      </c>
      <c r="C13" s="85" t="s">
        <v>4</v>
      </c>
      <c r="D13" s="85" t="s">
        <v>5</v>
      </c>
      <c r="E13" s="85"/>
      <c r="F13" s="85"/>
      <c r="G13" s="85" t="s">
        <v>6</v>
      </c>
      <c r="H13" s="85" t="s">
        <v>7</v>
      </c>
      <c r="I13" s="85"/>
      <c r="J13" s="85" t="s">
        <v>6</v>
      </c>
      <c r="K13" s="85" t="s">
        <v>7</v>
      </c>
    </row>
    <row r="14" spans="1:14" ht="93" customHeight="1" x14ac:dyDescent="0.25"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4" ht="17.25" customHeight="1" x14ac:dyDescent="0.25">
      <c r="B15" s="8">
        <v>1</v>
      </c>
      <c r="C15" s="8">
        <v>2</v>
      </c>
      <c r="D15" s="8">
        <v>3</v>
      </c>
      <c r="E15" s="8">
        <v>4</v>
      </c>
      <c r="F15" s="8">
        <v>5</v>
      </c>
      <c r="G15" s="8">
        <v>6</v>
      </c>
      <c r="H15" s="8">
        <v>7</v>
      </c>
      <c r="I15" s="8">
        <v>8</v>
      </c>
      <c r="J15" s="8">
        <v>9</v>
      </c>
      <c r="K15" s="8">
        <v>10</v>
      </c>
    </row>
    <row r="16" spans="1:14" s="11" customFormat="1" ht="28.5" customHeight="1" x14ac:dyDescent="0.25">
      <c r="A16" s="9"/>
      <c r="B16" s="87" t="s">
        <v>39</v>
      </c>
      <c r="C16" s="87"/>
      <c r="D16" s="87"/>
      <c r="E16" s="87"/>
      <c r="F16" s="10">
        <f>SUM(G16+H16)</f>
        <v>525625.19999999995</v>
      </c>
      <c r="G16" s="10">
        <f>G17+G30</f>
        <v>306288.40000000002</v>
      </c>
      <c r="H16" s="10">
        <f>H17+H30</f>
        <v>219336.8</v>
      </c>
      <c r="I16" s="10">
        <f>SUM(J16+K16)</f>
        <v>368426.39999999997</v>
      </c>
      <c r="J16" s="10">
        <f>J17+J30</f>
        <v>321288.39999999997</v>
      </c>
      <c r="K16" s="10">
        <f>K17+K30</f>
        <v>47138</v>
      </c>
      <c r="M16" s="12"/>
      <c r="N16" s="12"/>
    </row>
    <row r="17" spans="1:255" s="11" customFormat="1" ht="27" customHeight="1" x14ac:dyDescent="0.25">
      <c r="A17" s="9"/>
      <c r="B17" s="88" t="s">
        <v>41</v>
      </c>
      <c r="C17" s="88"/>
      <c r="D17" s="88"/>
      <c r="E17" s="88"/>
      <c r="F17" s="13">
        <f>G17+H17</f>
        <v>147340.1</v>
      </c>
      <c r="G17" s="13">
        <f>G18+G22+G27</f>
        <v>147340.1</v>
      </c>
      <c r="H17" s="13"/>
      <c r="I17" s="13">
        <f>J17+K17</f>
        <v>98127.2</v>
      </c>
      <c r="J17" s="13">
        <f>J18+J22</f>
        <v>98127.2</v>
      </c>
      <c r="K17" s="13"/>
      <c r="M17" s="12"/>
      <c r="N17" s="12"/>
    </row>
    <row r="18" spans="1:255" s="11" customFormat="1" ht="27.75" customHeight="1" x14ac:dyDescent="0.25">
      <c r="A18" s="9"/>
      <c r="B18" s="14" t="s">
        <v>8</v>
      </c>
      <c r="C18" s="14"/>
      <c r="D18" s="15"/>
      <c r="E18" s="16" t="s">
        <v>9</v>
      </c>
      <c r="F18" s="10">
        <f>G18+H18</f>
        <v>86870.5</v>
      </c>
      <c r="G18" s="13">
        <f>G19</f>
        <v>86870.5</v>
      </c>
      <c r="H18" s="13"/>
      <c r="I18" s="10">
        <f>J18+K18</f>
        <v>98127.2</v>
      </c>
      <c r="J18" s="13">
        <f>J19</f>
        <v>98127.2</v>
      </c>
      <c r="K18" s="17"/>
      <c r="M18" s="12"/>
      <c r="N18" s="12"/>
    </row>
    <row r="19" spans="1:255" s="11" customFormat="1" ht="37.5" customHeight="1" x14ac:dyDescent="0.25">
      <c r="A19" s="9"/>
      <c r="B19" s="18" t="s">
        <v>10</v>
      </c>
      <c r="C19" s="19"/>
      <c r="D19" s="19"/>
      <c r="E19" s="74" t="s">
        <v>11</v>
      </c>
      <c r="F19" s="10">
        <f>G19+H19</f>
        <v>86870.5</v>
      </c>
      <c r="G19" s="13">
        <f>G20+G21</f>
        <v>86870.5</v>
      </c>
      <c r="H19" s="13"/>
      <c r="I19" s="10">
        <f>J19+K19</f>
        <v>98127.2</v>
      </c>
      <c r="J19" s="13">
        <f>J20+J21</f>
        <v>98127.2</v>
      </c>
      <c r="K19" s="17"/>
      <c r="M19" s="12"/>
      <c r="N19" s="12"/>
    </row>
    <row r="20" spans="1:255" s="25" customFormat="1" ht="57" customHeight="1" x14ac:dyDescent="0.25">
      <c r="A20" s="20"/>
      <c r="B20" s="76" t="s">
        <v>10</v>
      </c>
      <c r="C20" s="78" t="s">
        <v>49</v>
      </c>
      <c r="D20" s="15">
        <v>400</v>
      </c>
      <c r="E20" s="21" t="s">
        <v>58</v>
      </c>
      <c r="F20" s="22">
        <f>G20</f>
        <v>72058.399999999994</v>
      </c>
      <c r="G20" s="17">
        <f>48000+24844+26214.4-27000</f>
        <v>72058.399999999994</v>
      </c>
      <c r="H20" s="17"/>
      <c r="I20" s="22">
        <f>J20</f>
        <v>98127.2</v>
      </c>
      <c r="J20" s="17">
        <f>48000+24844+26214.4-6591.2-6486.8-2665.3+14812.1</f>
        <v>98127.2</v>
      </c>
      <c r="K20" s="17"/>
      <c r="L20" s="23"/>
      <c r="M20" s="24"/>
      <c r="N20" s="24"/>
    </row>
    <row r="21" spans="1:255" s="25" customFormat="1" ht="45" customHeight="1" x14ac:dyDescent="0.25">
      <c r="A21" s="20"/>
      <c r="B21" s="76" t="s">
        <v>10</v>
      </c>
      <c r="C21" s="78" t="s">
        <v>49</v>
      </c>
      <c r="D21" s="15">
        <v>400</v>
      </c>
      <c r="E21" s="21" t="s">
        <v>50</v>
      </c>
      <c r="F21" s="22">
        <f t="shared" ref="F21:F39" si="0">G21+H21</f>
        <v>14812.1</v>
      </c>
      <c r="G21" s="17">
        <f>14812.1</f>
        <v>14812.1</v>
      </c>
      <c r="H21" s="17"/>
      <c r="I21" s="22"/>
      <c r="J21" s="17"/>
      <c r="K21" s="17"/>
      <c r="M21" s="24"/>
      <c r="N21" s="24"/>
    </row>
    <row r="22" spans="1:255" s="11" customFormat="1" ht="37.5" customHeight="1" x14ac:dyDescent="0.25">
      <c r="A22" s="9"/>
      <c r="B22" s="18" t="s">
        <v>14</v>
      </c>
      <c r="C22" s="18"/>
      <c r="D22" s="18"/>
      <c r="E22" s="26" t="s">
        <v>15</v>
      </c>
      <c r="F22" s="10">
        <f t="shared" si="0"/>
        <v>48469.599999999999</v>
      </c>
      <c r="G22" s="10">
        <f>G25+G23</f>
        <v>48469.599999999999</v>
      </c>
      <c r="H22" s="10"/>
      <c r="I22" s="10"/>
      <c r="J22" s="10"/>
      <c r="K22" s="10"/>
      <c r="M22" s="27"/>
      <c r="N22" s="12"/>
    </row>
    <row r="23" spans="1:255" s="11" customFormat="1" ht="33" customHeight="1" x14ac:dyDescent="0.25">
      <c r="A23" s="9"/>
      <c r="B23" s="14" t="s">
        <v>43</v>
      </c>
      <c r="C23" s="16"/>
      <c r="D23" s="16"/>
      <c r="E23" s="75" t="s">
        <v>44</v>
      </c>
      <c r="F23" s="10">
        <f t="shared" si="0"/>
        <v>5558</v>
      </c>
      <c r="G23" s="10">
        <f>G24</f>
        <v>5558</v>
      </c>
      <c r="H23" s="10"/>
      <c r="I23" s="10"/>
      <c r="J23" s="10"/>
      <c r="K23" s="10"/>
      <c r="M23" s="27"/>
      <c r="N23" s="12"/>
    </row>
    <row r="24" spans="1:255" s="11" customFormat="1" ht="56.25" customHeight="1" x14ac:dyDescent="0.25">
      <c r="A24" s="9"/>
      <c r="B24" s="78" t="s">
        <v>43</v>
      </c>
      <c r="C24" s="78" t="s">
        <v>85</v>
      </c>
      <c r="D24" s="78" t="s">
        <v>12</v>
      </c>
      <c r="E24" s="41" t="s">
        <v>86</v>
      </c>
      <c r="F24" s="69">
        <f t="shared" si="0"/>
        <v>5558</v>
      </c>
      <c r="G24" s="69">
        <v>5558</v>
      </c>
      <c r="H24" s="69"/>
      <c r="I24" s="9"/>
      <c r="J24" s="10"/>
      <c r="K24" s="10"/>
      <c r="M24" s="27"/>
      <c r="N24" s="12"/>
    </row>
    <row r="25" spans="1:255" s="11" customFormat="1" ht="31.5" customHeight="1" x14ac:dyDescent="0.25">
      <c r="A25" s="9"/>
      <c r="B25" s="18" t="s">
        <v>16</v>
      </c>
      <c r="C25" s="18"/>
      <c r="D25" s="18"/>
      <c r="E25" s="26" t="s">
        <v>17</v>
      </c>
      <c r="F25" s="10">
        <f t="shared" si="0"/>
        <v>42911.6</v>
      </c>
      <c r="G25" s="10">
        <f>G26</f>
        <v>42911.6</v>
      </c>
      <c r="H25" s="10"/>
      <c r="I25" s="10"/>
      <c r="J25" s="10"/>
      <c r="K25" s="10"/>
      <c r="M25" s="12"/>
      <c r="N25" s="12"/>
    </row>
    <row r="26" spans="1:255" s="11" customFormat="1" ht="41.25" customHeight="1" x14ac:dyDescent="0.25">
      <c r="A26" s="9"/>
      <c r="B26" s="76" t="s">
        <v>16</v>
      </c>
      <c r="C26" s="76" t="s">
        <v>55</v>
      </c>
      <c r="D26" s="76" t="s">
        <v>13</v>
      </c>
      <c r="E26" s="28" t="s">
        <v>48</v>
      </c>
      <c r="F26" s="22">
        <f t="shared" si="0"/>
        <v>42911.6</v>
      </c>
      <c r="G26" s="29">
        <f>15000+15000+15000-1965.3-123.1</f>
        <v>42911.6</v>
      </c>
      <c r="H26" s="17"/>
      <c r="I26" s="22"/>
      <c r="J26" s="29"/>
      <c r="K26" s="17"/>
      <c r="M26" s="12"/>
      <c r="N26" s="12"/>
    </row>
    <row r="27" spans="1:255" s="11" customFormat="1" ht="41.25" customHeight="1" x14ac:dyDescent="0.25">
      <c r="A27" s="9"/>
      <c r="B27" s="70" t="s">
        <v>87</v>
      </c>
      <c r="C27" s="47"/>
      <c r="D27" s="48"/>
      <c r="E27" s="71" t="s">
        <v>88</v>
      </c>
      <c r="F27" s="10">
        <f>G27+H27</f>
        <v>12000</v>
      </c>
      <c r="G27" s="10">
        <f>G28</f>
        <v>12000</v>
      </c>
      <c r="H27" s="17"/>
      <c r="I27" s="22"/>
      <c r="J27" s="29"/>
      <c r="K27" s="17"/>
      <c r="M27" s="12"/>
      <c r="N27" s="12"/>
    </row>
    <row r="28" spans="1:255" s="11" customFormat="1" ht="24" customHeight="1" x14ac:dyDescent="0.25">
      <c r="A28" s="9"/>
      <c r="B28" s="18" t="s">
        <v>73</v>
      </c>
      <c r="C28" s="55"/>
      <c r="D28" s="56"/>
      <c r="E28" s="16" t="s">
        <v>74</v>
      </c>
      <c r="F28" s="10">
        <f t="shared" ref="F28" si="1">G28+H28</f>
        <v>12000</v>
      </c>
      <c r="G28" s="10">
        <f>G29</f>
        <v>12000</v>
      </c>
      <c r="H28" s="17"/>
      <c r="I28" s="22"/>
      <c r="J28" s="29"/>
      <c r="K28" s="17"/>
      <c r="M28" s="12"/>
      <c r="N28" s="12"/>
    </row>
    <row r="29" spans="1:255" s="11" customFormat="1" ht="106.5" customHeight="1" x14ac:dyDescent="0.25">
      <c r="A29" s="9"/>
      <c r="B29" s="15">
        <v>1102</v>
      </c>
      <c r="C29" s="78" t="s">
        <v>89</v>
      </c>
      <c r="D29" s="15">
        <v>400</v>
      </c>
      <c r="E29" s="37" t="s">
        <v>90</v>
      </c>
      <c r="F29" s="22">
        <f>G29+H29</f>
        <v>12000</v>
      </c>
      <c r="G29" s="22">
        <v>12000</v>
      </c>
      <c r="H29" s="17"/>
      <c r="I29" s="22"/>
      <c r="J29" s="29"/>
      <c r="K29" s="17"/>
      <c r="M29" s="12"/>
      <c r="N29" s="12"/>
    </row>
    <row r="30" spans="1:255" s="11" customFormat="1" ht="28.5" customHeight="1" x14ac:dyDescent="0.25">
      <c r="A30" s="9"/>
      <c r="B30" s="89" t="s">
        <v>40</v>
      </c>
      <c r="C30" s="89"/>
      <c r="D30" s="89"/>
      <c r="E30" s="89"/>
      <c r="F30" s="10">
        <f t="shared" si="0"/>
        <v>378285.1</v>
      </c>
      <c r="G30" s="10">
        <f>G31+G35+G42+G50</f>
        <v>158948.30000000002</v>
      </c>
      <c r="H30" s="10">
        <f>H31+H35+H42+H50</f>
        <v>219336.8</v>
      </c>
      <c r="I30" s="10">
        <f>J30+K30</f>
        <v>270299.19999999995</v>
      </c>
      <c r="J30" s="10">
        <f>J31+J35+J42+J50</f>
        <v>223161.19999999998</v>
      </c>
      <c r="K30" s="10">
        <f>K31+K35+K42+K50</f>
        <v>47138</v>
      </c>
      <c r="M30" s="12"/>
      <c r="N30" s="12"/>
    </row>
    <row r="31" spans="1:255" ht="30.75" customHeight="1" x14ac:dyDescent="0.25">
      <c r="A31" s="76"/>
      <c r="B31" s="14" t="s">
        <v>8</v>
      </c>
      <c r="C31" s="14"/>
      <c r="D31" s="15"/>
      <c r="E31" s="16" t="s">
        <v>9</v>
      </c>
      <c r="F31" s="13">
        <f t="shared" si="0"/>
        <v>103080</v>
      </c>
      <c r="G31" s="10">
        <f>G32</f>
        <v>103080</v>
      </c>
      <c r="H31" s="10"/>
      <c r="I31" s="13">
        <f>J31+K31</f>
        <v>135580</v>
      </c>
      <c r="J31" s="10">
        <f>J32</f>
        <v>135580</v>
      </c>
      <c r="K31" s="1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</row>
    <row r="32" spans="1:255" s="5" customFormat="1" ht="37.5" customHeight="1" x14ac:dyDescent="0.25">
      <c r="A32" s="31"/>
      <c r="B32" s="18" t="s">
        <v>10</v>
      </c>
      <c r="C32" s="19"/>
      <c r="D32" s="19"/>
      <c r="E32" s="74" t="s">
        <v>11</v>
      </c>
      <c r="F32" s="13">
        <f t="shared" si="0"/>
        <v>103080</v>
      </c>
      <c r="G32" s="13">
        <f>SUM(G33:G34)</f>
        <v>103080</v>
      </c>
      <c r="H32" s="13"/>
      <c r="I32" s="13">
        <f>J32+K32</f>
        <v>135580</v>
      </c>
      <c r="J32" s="13">
        <f>SUM(J33:J34)</f>
        <v>135580</v>
      </c>
      <c r="K32" s="13"/>
      <c r="M32" s="32"/>
      <c r="N32" s="32"/>
    </row>
    <row r="33" spans="1:14" s="35" customFormat="1" ht="70.5" customHeight="1" x14ac:dyDescent="0.25">
      <c r="A33" s="31"/>
      <c r="B33" s="76" t="s">
        <v>10</v>
      </c>
      <c r="C33" s="33">
        <v>1340344300</v>
      </c>
      <c r="D33" s="76" t="s">
        <v>13</v>
      </c>
      <c r="E33" s="34" t="s">
        <v>30</v>
      </c>
      <c r="F33" s="17">
        <f t="shared" si="0"/>
        <v>88080</v>
      </c>
      <c r="G33" s="17">
        <f>51380+35000+1700</f>
        <v>88080</v>
      </c>
      <c r="H33" s="17"/>
      <c r="I33" s="17">
        <f>J33+K33</f>
        <v>135580</v>
      </c>
      <c r="J33" s="17">
        <f>51380+35000+1700+15000+32500</f>
        <v>135580</v>
      </c>
      <c r="K33" s="17"/>
      <c r="M33" s="36"/>
      <c r="N33" s="36"/>
    </row>
    <row r="34" spans="1:14" ht="73.5" customHeight="1" x14ac:dyDescent="0.25">
      <c r="A34" s="31"/>
      <c r="B34" s="76" t="s">
        <v>10</v>
      </c>
      <c r="C34" s="78" t="s">
        <v>52</v>
      </c>
      <c r="D34" s="76" t="s">
        <v>13</v>
      </c>
      <c r="E34" s="37" t="s">
        <v>51</v>
      </c>
      <c r="F34" s="22">
        <f t="shared" si="0"/>
        <v>15000</v>
      </c>
      <c r="G34" s="22">
        <v>15000</v>
      </c>
      <c r="H34" s="17"/>
      <c r="I34" s="17"/>
      <c r="J34" s="22"/>
      <c r="K34" s="17"/>
      <c r="M34" s="38"/>
      <c r="N34" s="38"/>
    </row>
    <row r="35" spans="1:14" ht="35.25" customHeight="1" x14ac:dyDescent="0.25">
      <c r="A35" s="39"/>
      <c r="B35" s="14" t="s">
        <v>14</v>
      </c>
      <c r="C35" s="76"/>
      <c r="D35" s="76"/>
      <c r="E35" s="75" t="s">
        <v>15</v>
      </c>
      <c r="F35" s="10">
        <f t="shared" si="0"/>
        <v>71768.5</v>
      </c>
      <c r="G35" s="10">
        <f>G36+G38</f>
        <v>41627.699999999997</v>
      </c>
      <c r="H35" s="10">
        <f>H36+H38</f>
        <v>30140.799999999999</v>
      </c>
      <c r="I35" s="10">
        <f>J35+K35</f>
        <v>92138</v>
      </c>
      <c r="J35" s="10">
        <f>J36+J38</f>
        <v>45000</v>
      </c>
      <c r="K35" s="10">
        <f>K36+K38</f>
        <v>47138</v>
      </c>
      <c r="M35" s="38"/>
      <c r="N35" s="38"/>
    </row>
    <row r="36" spans="1:14" ht="27.75" customHeight="1" x14ac:dyDescent="0.25">
      <c r="A36" s="39"/>
      <c r="B36" s="14" t="s">
        <v>43</v>
      </c>
      <c r="C36" s="76"/>
      <c r="D36" s="76"/>
      <c r="E36" s="75" t="s">
        <v>44</v>
      </c>
      <c r="F36" s="10">
        <f t="shared" si="0"/>
        <v>26942</v>
      </c>
      <c r="G36" s="10">
        <f>G37</f>
        <v>26942</v>
      </c>
      <c r="H36" s="10"/>
      <c r="I36" s="10"/>
      <c r="J36" s="10"/>
      <c r="K36" s="10"/>
      <c r="M36" s="38"/>
      <c r="N36" s="38"/>
    </row>
    <row r="37" spans="1:14" s="2" customFormat="1" ht="91.5" customHeight="1" x14ac:dyDescent="0.25">
      <c r="A37" s="40"/>
      <c r="B37" s="78" t="s">
        <v>43</v>
      </c>
      <c r="C37" s="76" t="s">
        <v>56</v>
      </c>
      <c r="D37" s="76" t="s">
        <v>13</v>
      </c>
      <c r="E37" s="41" t="s">
        <v>46</v>
      </c>
      <c r="F37" s="22">
        <f t="shared" si="0"/>
        <v>26942</v>
      </c>
      <c r="G37" s="22">
        <f>32500-5558</f>
        <v>26942</v>
      </c>
      <c r="H37" s="22"/>
      <c r="I37" s="22"/>
      <c r="J37" s="22"/>
      <c r="K37" s="22"/>
      <c r="M37" s="42"/>
      <c r="N37" s="42"/>
    </row>
    <row r="38" spans="1:14" s="2" customFormat="1" ht="28.5" customHeight="1" x14ac:dyDescent="0.25">
      <c r="A38" s="40"/>
      <c r="B38" s="14" t="s">
        <v>16</v>
      </c>
      <c r="C38" s="14"/>
      <c r="D38" s="14"/>
      <c r="E38" s="75" t="s">
        <v>17</v>
      </c>
      <c r="F38" s="10">
        <f t="shared" si="0"/>
        <v>44826.5</v>
      </c>
      <c r="G38" s="10">
        <f>G39+G40+G41</f>
        <v>14685.699999999999</v>
      </c>
      <c r="H38" s="10">
        <f>H39+H40+H41</f>
        <v>30140.799999999999</v>
      </c>
      <c r="I38" s="10">
        <f t="shared" ref="I38:I44" si="2">J38+K38</f>
        <v>92138</v>
      </c>
      <c r="J38" s="10">
        <f>J39+J40+J41</f>
        <v>45000</v>
      </c>
      <c r="K38" s="10">
        <f>K39+K40+K41</f>
        <v>47138</v>
      </c>
      <c r="M38" s="42"/>
      <c r="N38" s="42"/>
    </row>
    <row r="39" spans="1:14" s="2" customFormat="1" ht="84" customHeight="1" x14ac:dyDescent="0.25">
      <c r="A39" s="40"/>
      <c r="B39" s="76" t="s">
        <v>16</v>
      </c>
      <c r="C39" s="78" t="s">
        <v>60</v>
      </c>
      <c r="D39" s="76" t="s">
        <v>13</v>
      </c>
      <c r="E39" s="41" t="s">
        <v>61</v>
      </c>
      <c r="F39" s="22">
        <f t="shared" si="0"/>
        <v>40401.599999999999</v>
      </c>
      <c r="G39" s="43">
        <f>4854.2+9708.4</f>
        <v>14562.599999999999</v>
      </c>
      <c r="H39" s="43">
        <f>21188+4650.9+0.1</f>
        <v>25839</v>
      </c>
      <c r="I39" s="22">
        <f t="shared" si="2"/>
        <v>61223.4</v>
      </c>
      <c r="J39" s="43">
        <v>22040.400000000001</v>
      </c>
      <c r="K39" s="43">
        <f>32130+7052.8+0.2</f>
        <v>39183</v>
      </c>
      <c r="M39" s="42"/>
      <c r="N39" s="44"/>
    </row>
    <row r="40" spans="1:14" s="2" customFormat="1" ht="63" customHeight="1" x14ac:dyDescent="0.25">
      <c r="A40" s="40"/>
      <c r="B40" s="76" t="s">
        <v>16</v>
      </c>
      <c r="C40" s="78" t="s">
        <v>63</v>
      </c>
      <c r="D40" s="76" t="s">
        <v>13</v>
      </c>
      <c r="E40" s="41" t="s">
        <v>77</v>
      </c>
      <c r="F40" s="22"/>
      <c r="G40" s="43"/>
      <c r="H40" s="43"/>
      <c r="I40" s="22">
        <f t="shared" si="2"/>
        <v>22696.699999999997</v>
      </c>
      <c r="J40" s="43">
        <f>45000-22040.4-262.9</f>
        <v>22696.699999999997</v>
      </c>
      <c r="K40" s="43"/>
      <c r="N40" s="44"/>
    </row>
    <row r="41" spans="1:14" s="2" customFormat="1" ht="72" customHeight="1" x14ac:dyDescent="0.25">
      <c r="A41" s="40"/>
      <c r="B41" s="76" t="s">
        <v>16</v>
      </c>
      <c r="C41" s="78" t="s">
        <v>91</v>
      </c>
      <c r="D41" s="76" t="s">
        <v>13</v>
      </c>
      <c r="E41" s="41" t="s">
        <v>81</v>
      </c>
      <c r="F41" s="22">
        <f>G41+H41</f>
        <v>4424.9000000000005</v>
      </c>
      <c r="G41" s="43">
        <v>123.1</v>
      </c>
      <c r="H41" s="43">
        <f>2666.8+1635</f>
        <v>4301.8</v>
      </c>
      <c r="I41" s="22">
        <f>J41+K41</f>
        <v>8217.9</v>
      </c>
      <c r="J41" s="43">
        <v>262.89999999999998</v>
      </c>
      <c r="K41" s="43">
        <f>4932+3023</f>
        <v>7955</v>
      </c>
      <c r="M41" s="42"/>
      <c r="N41" s="44"/>
    </row>
    <row r="42" spans="1:14" s="2" customFormat="1" ht="27.75" customHeight="1" x14ac:dyDescent="0.25">
      <c r="A42" s="40"/>
      <c r="B42" s="18" t="s">
        <v>18</v>
      </c>
      <c r="C42" s="14"/>
      <c r="D42" s="18"/>
      <c r="E42" s="75" t="s">
        <v>19</v>
      </c>
      <c r="F42" s="10">
        <f>G42+H42</f>
        <v>203436.6</v>
      </c>
      <c r="G42" s="10">
        <f>G43+G46</f>
        <v>14240.6</v>
      </c>
      <c r="H42" s="10">
        <f>H43+H46</f>
        <v>189196</v>
      </c>
      <c r="I42" s="10">
        <f t="shared" si="2"/>
        <v>39915.899999999994</v>
      </c>
      <c r="J42" s="10">
        <f>J43+J46</f>
        <v>39915.899999999994</v>
      </c>
      <c r="K42" s="10"/>
      <c r="M42" s="42"/>
      <c r="N42" s="42"/>
    </row>
    <row r="43" spans="1:14" s="2" customFormat="1" ht="27.75" customHeight="1" x14ac:dyDescent="0.25">
      <c r="A43" s="40"/>
      <c r="B43" s="14" t="s">
        <v>64</v>
      </c>
      <c r="C43" s="14"/>
      <c r="D43" s="14"/>
      <c r="E43" s="73" t="s">
        <v>65</v>
      </c>
      <c r="F43" s="10"/>
      <c r="G43" s="10"/>
      <c r="H43" s="10"/>
      <c r="I43" s="10">
        <f t="shared" si="2"/>
        <v>21153.8</v>
      </c>
      <c r="J43" s="10">
        <f>J45+J44</f>
        <v>21153.8</v>
      </c>
      <c r="K43" s="10"/>
      <c r="M43" s="42"/>
      <c r="N43" s="42"/>
    </row>
    <row r="44" spans="1:14" s="2" customFormat="1" ht="42" customHeight="1" x14ac:dyDescent="0.25">
      <c r="A44" s="40"/>
      <c r="B44" s="78" t="s">
        <v>64</v>
      </c>
      <c r="C44" s="78" t="s">
        <v>57</v>
      </c>
      <c r="D44" s="78" t="s">
        <v>13</v>
      </c>
      <c r="E44" s="45" t="s">
        <v>69</v>
      </c>
      <c r="F44" s="22"/>
      <c r="G44" s="22"/>
      <c r="H44" s="22"/>
      <c r="I44" s="22">
        <f t="shared" si="2"/>
        <v>21153.8</v>
      </c>
      <c r="J44" s="22">
        <f>11353.8+9800</f>
        <v>21153.8</v>
      </c>
      <c r="K44" s="22"/>
      <c r="M44" s="42"/>
      <c r="N44" s="42"/>
    </row>
    <row r="45" spans="1:14" s="2" customFormat="1" ht="74.25" hidden="1" customHeight="1" x14ac:dyDescent="0.25">
      <c r="A45" s="40"/>
      <c r="B45" s="78" t="s">
        <v>64</v>
      </c>
      <c r="C45" s="78" t="s">
        <v>57</v>
      </c>
      <c r="D45" s="78" t="s">
        <v>13</v>
      </c>
      <c r="E45" s="45" t="s">
        <v>66</v>
      </c>
      <c r="F45" s="22"/>
      <c r="G45" s="22"/>
      <c r="H45" s="22"/>
      <c r="I45" s="22"/>
      <c r="J45" s="22"/>
      <c r="K45" s="22"/>
      <c r="M45" s="42"/>
      <c r="N45" s="42"/>
    </row>
    <row r="46" spans="1:14" s="2" customFormat="1" ht="30" customHeight="1" x14ac:dyDescent="0.25">
      <c r="A46" s="40"/>
      <c r="B46" s="14" t="s">
        <v>70</v>
      </c>
      <c r="C46" s="14"/>
      <c r="D46" s="14"/>
      <c r="E46" s="73" t="s">
        <v>71</v>
      </c>
      <c r="F46" s="10">
        <f>G46+H46</f>
        <v>203436.6</v>
      </c>
      <c r="G46" s="10">
        <f>G48+G49</f>
        <v>14240.6</v>
      </c>
      <c r="H46" s="10">
        <f>H48+H49</f>
        <v>189196</v>
      </c>
      <c r="I46" s="10">
        <f>J46+K46</f>
        <v>18762.099999999999</v>
      </c>
      <c r="J46" s="10">
        <f>J47</f>
        <v>18762.099999999999</v>
      </c>
      <c r="K46" s="10"/>
      <c r="M46" s="42"/>
      <c r="N46" s="42"/>
    </row>
    <row r="47" spans="1:14" s="2" customFormat="1" ht="30" customHeight="1" x14ac:dyDescent="0.25">
      <c r="A47" s="40"/>
      <c r="B47" s="90" t="s">
        <v>70</v>
      </c>
      <c r="C47" s="78" t="s">
        <v>57</v>
      </c>
      <c r="D47" s="90" t="s">
        <v>13</v>
      </c>
      <c r="E47" s="93" t="s">
        <v>72</v>
      </c>
      <c r="F47" s="10"/>
      <c r="G47" s="10"/>
      <c r="H47" s="10"/>
      <c r="I47" s="22">
        <f>J47+K47</f>
        <v>18762.099999999999</v>
      </c>
      <c r="J47" s="22">
        <f>11285.4+7476.7</f>
        <v>18762.099999999999</v>
      </c>
      <c r="K47" s="22"/>
      <c r="M47" s="42"/>
      <c r="N47" s="42"/>
    </row>
    <row r="48" spans="1:14" s="2" customFormat="1" ht="33" customHeight="1" x14ac:dyDescent="0.25">
      <c r="A48" s="40"/>
      <c r="B48" s="91"/>
      <c r="C48" s="78" t="s">
        <v>80</v>
      </c>
      <c r="D48" s="91"/>
      <c r="E48" s="94"/>
      <c r="F48" s="22">
        <f>G48+H48</f>
        <v>90000</v>
      </c>
      <c r="G48" s="22">
        <f>4334.7+1965.3</f>
        <v>6300</v>
      </c>
      <c r="H48" s="22">
        <v>83700</v>
      </c>
      <c r="I48" s="40"/>
      <c r="J48" s="40"/>
      <c r="K48" s="40"/>
      <c r="M48" s="42"/>
      <c r="N48" s="42"/>
    </row>
    <row r="49" spans="1:14" s="2" customFormat="1" ht="31.5" customHeight="1" x14ac:dyDescent="0.25">
      <c r="A49" s="40"/>
      <c r="B49" s="92"/>
      <c r="C49" s="78" t="s">
        <v>78</v>
      </c>
      <c r="D49" s="92"/>
      <c r="E49" s="95"/>
      <c r="F49" s="22">
        <f>G49+H49</f>
        <v>113436.6</v>
      </c>
      <c r="G49" s="22">
        <v>7940.6</v>
      </c>
      <c r="H49" s="22">
        <f>65407.5+40088.5</f>
        <v>105496</v>
      </c>
      <c r="I49" s="22"/>
      <c r="J49" s="22"/>
      <c r="K49" s="22"/>
      <c r="M49" s="42"/>
      <c r="N49" s="42"/>
    </row>
    <row r="50" spans="1:14" ht="28.5" customHeight="1" x14ac:dyDescent="0.25">
      <c r="A50" s="39"/>
      <c r="B50" s="46" t="s">
        <v>73</v>
      </c>
      <c r="C50" s="47"/>
      <c r="D50" s="48"/>
      <c r="E50" s="16" t="s">
        <v>74</v>
      </c>
      <c r="F50" s="10"/>
      <c r="G50" s="10"/>
      <c r="H50" s="10"/>
      <c r="I50" s="10">
        <f>J50+K50</f>
        <v>2665.3</v>
      </c>
      <c r="J50" s="10">
        <f>J51</f>
        <v>2665.3</v>
      </c>
      <c r="K50" s="10"/>
      <c r="M50" s="49"/>
      <c r="N50" s="38"/>
    </row>
    <row r="51" spans="1:14" ht="47.25" customHeight="1" x14ac:dyDescent="0.25">
      <c r="A51" s="39"/>
      <c r="B51" s="50" t="s">
        <v>73</v>
      </c>
      <c r="C51" s="51" t="s">
        <v>75</v>
      </c>
      <c r="D51" s="78" t="s">
        <v>13</v>
      </c>
      <c r="E51" s="45" t="s">
        <v>76</v>
      </c>
      <c r="F51" s="22"/>
      <c r="G51" s="22"/>
      <c r="H51" s="22"/>
      <c r="I51" s="22">
        <f>J51+K51</f>
        <v>2665.3</v>
      </c>
      <c r="J51" s="22">
        <f>923.1+639.3+472.9+630</f>
        <v>2665.3</v>
      </c>
      <c r="K51" s="22"/>
      <c r="M51" s="49"/>
      <c r="N51" s="38"/>
    </row>
    <row r="52" spans="1:14" ht="39" customHeight="1" x14ac:dyDescent="0.25">
      <c r="A52" s="39"/>
      <c r="B52" s="89" t="s">
        <v>25</v>
      </c>
      <c r="C52" s="89"/>
      <c r="D52" s="89"/>
      <c r="E52" s="89"/>
      <c r="F52" s="10">
        <f t="shared" ref="F52:F59" si="3">G52+H52</f>
        <v>3475.7</v>
      </c>
      <c r="G52" s="10">
        <f>G53+G57</f>
        <v>1561</v>
      </c>
      <c r="H52" s="10">
        <f>H53+H57</f>
        <v>1914.7</v>
      </c>
      <c r="I52" s="10">
        <f t="shared" ref="I52:I59" si="4">J52+K52</f>
        <v>3087</v>
      </c>
      <c r="J52" s="10">
        <f>J53+J57</f>
        <v>1561</v>
      </c>
      <c r="K52" s="10">
        <f>K53+K57</f>
        <v>1526</v>
      </c>
      <c r="M52" s="52"/>
      <c r="N52" s="52"/>
    </row>
    <row r="53" spans="1:14" ht="39" customHeight="1" x14ac:dyDescent="0.25">
      <c r="A53" s="39"/>
      <c r="B53" s="14" t="s">
        <v>14</v>
      </c>
      <c r="C53" s="76"/>
      <c r="D53" s="76"/>
      <c r="E53" s="75" t="s">
        <v>15</v>
      </c>
      <c r="F53" s="10">
        <f t="shared" si="3"/>
        <v>1491</v>
      </c>
      <c r="G53" s="10">
        <f>G54</f>
        <v>1491</v>
      </c>
      <c r="H53" s="10"/>
      <c r="I53" s="10">
        <f t="shared" si="4"/>
        <v>1491</v>
      </c>
      <c r="J53" s="10">
        <f>J54</f>
        <v>1491</v>
      </c>
      <c r="K53" s="10"/>
      <c r="M53" s="38"/>
      <c r="N53" s="38"/>
    </row>
    <row r="54" spans="1:14" ht="29.25" customHeight="1" x14ac:dyDescent="0.25">
      <c r="A54" s="39"/>
      <c r="B54" s="18" t="s">
        <v>26</v>
      </c>
      <c r="C54" s="53"/>
      <c r="D54" s="53"/>
      <c r="E54" s="54" t="s">
        <v>27</v>
      </c>
      <c r="F54" s="10">
        <f t="shared" si="3"/>
        <v>1491</v>
      </c>
      <c r="G54" s="10">
        <f>G55+G56</f>
        <v>1491</v>
      </c>
      <c r="H54" s="10"/>
      <c r="I54" s="10">
        <f t="shared" si="4"/>
        <v>1491</v>
      </c>
      <c r="J54" s="10">
        <f>J55+J56</f>
        <v>1491</v>
      </c>
      <c r="K54" s="10"/>
      <c r="M54" s="38"/>
      <c r="N54" s="38"/>
    </row>
    <row r="55" spans="1:14" ht="56.25" customHeight="1" x14ac:dyDescent="0.25">
      <c r="A55" s="39"/>
      <c r="B55" s="76" t="s">
        <v>26</v>
      </c>
      <c r="C55" s="78" t="s">
        <v>47</v>
      </c>
      <c r="D55" s="76">
        <v>200</v>
      </c>
      <c r="E55" s="41" t="s">
        <v>34</v>
      </c>
      <c r="F55" s="22">
        <f t="shared" si="3"/>
        <v>1456</v>
      </c>
      <c r="G55" s="43">
        <v>1456</v>
      </c>
      <c r="H55" s="10"/>
      <c r="I55" s="22">
        <f t="shared" si="4"/>
        <v>1456</v>
      </c>
      <c r="J55" s="43">
        <v>1456</v>
      </c>
      <c r="K55" s="10"/>
      <c r="M55" s="49"/>
      <c r="N55" s="49"/>
    </row>
    <row r="56" spans="1:14" ht="84" customHeight="1" x14ac:dyDescent="0.25">
      <c r="A56" s="39"/>
      <c r="B56" s="76" t="s">
        <v>26</v>
      </c>
      <c r="C56" s="78" t="s">
        <v>47</v>
      </c>
      <c r="D56" s="76">
        <v>200</v>
      </c>
      <c r="E56" s="41" t="s">
        <v>28</v>
      </c>
      <c r="F56" s="22">
        <f t="shared" si="3"/>
        <v>35</v>
      </c>
      <c r="G56" s="43">
        <v>35</v>
      </c>
      <c r="H56" s="22"/>
      <c r="I56" s="22">
        <f t="shared" si="4"/>
        <v>35</v>
      </c>
      <c r="J56" s="43">
        <v>35</v>
      </c>
      <c r="K56" s="22"/>
      <c r="M56" s="38"/>
      <c r="N56" s="38"/>
    </row>
    <row r="57" spans="1:14" ht="27" customHeight="1" x14ac:dyDescent="0.25">
      <c r="A57" s="39"/>
      <c r="B57" s="18" t="s">
        <v>20</v>
      </c>
      <c r="C57" s="55"/>
      <c r="D57" s="56"/>
      <c r="E57" s="54" t="s">
        <v>21</v>
      </c>
      <c r="F57" s="10">
        <f t="shared" si="3"/>
        <v>1984.7</v>
      </c>
      <c r="G57" s="10">
        <f>G58</f>
        <v>70</v>
      </c>
      <c r="H57" s="10">
        <f>H58</f>
        <v>1914.7</v>
      </c>
      <c r="I57" s="10">
        <f t="shared" si="4"/>
        <v>1596</v>
      </c>
      <c r="J57" s="10">
        <f>J58</f>
        <v>70</v>
      </c>
      <c r="K57" s="10">
        <f>K58</f>
        <v>1526</v>
      </c>
      <c r="M57" s="38"/>
      <c r="N57" s="38"/>
    </row>
    <row r="58" spans="1:14" ht="27" customHeight="1" x14ac:dyDescent="0.25">
      <c r="A58" s="39"/>
      <c r="B58" s="18" t="s">
        <v>22</v>
      </c>
      <c r="C58" s="55"/>
      <c r="D58" s="56"/>
      <c r="E58" s="16" t="s">
        <v>23</v>
      </c>
      <c r="F58" s="10">
        <f t="shared" si="3"/>
        <v>1984.7</v>
      </c>
      <c r="G58" s="10">
        <f>SUM(G59:G60)</f>
        <v>70</v>
      </c>
      <c r="H58" s="10">
        <f>SUM(H59:H60)</f>
        <v>1914.7</v>
      </c>
      <c r="I58" s="10">
        <f t="shared" si="4"/>
        <v>1596</v>
      </c>
      <c r="J58" s="10">
        <f>SUM(J59:J60)</f>
        <v>70</v>
      </c>
      <c r="K58" s="10">
        <f>SUM(K59:K60)</f>
        <v>1526</v>
      </c>
      <c r="M58" s="38"/>
      <c r="N58" s="38"/>
    </row>
    <row r="59" spans="1:14" ht="46.5" customHeight="1" x14ac:dyDescent="0.25">
      <c r="A59" s="39"/>
      <c r="B59" s="99" t="s">
        <v>22</v>
      </c>
      <c r="C59" s="76" t="s">
        <v>53</v>
      </c>
      <c r="D59" s="99" t="s">
        <v>13</v>
      </c>
      <c r="E59" s="100" t="s">
        <v>24</v>
      </c>
      <c r="F59" s="22">
        <f t="shared" si="3"/>
        <v>70</v>
      </c>
      <c r="G59" s="22">
        <v>70</v>
      </c>
      <c r="H59" s="10"/>
      <c r="I59" s="22">
        <f t="shared" si="4"/>
        <v>70</v>
      </c>
      <c r="J59" s="22">
        <v>70</v>
      </c>
      <c r="K59" s="10"/>
      <c r="M59" s="38"/>
      <c r="N59" s="38"/>
    </row>
    <row r="60" spans="1:14" ht="44.25" customHeight="1" x14ac:dyDescent="0.25">
      <c r="A60" s="39"/>
      <c r="B60" s="99"/>
      <c r="C60" s="76" t="s">
        <v>54</v>
      </c>
      <c r="D60" s="99"/>
      <c r="E60" s="100"/>
      <c r="F60" s="22">
        <f>H60</f>
        <v>1914.7</v>
      </c>
      <c r="G60" s="22"/>
      <c r="H60" s="22">
        <v>1914.7</v>
      </c>
      <c r="I60" s="22">
        <f>K60</f>
        <v>1526</v>
      </c>
      <c r="J60" s="22"/>
      <c r="K60" s="22">
        <v>1526</v>
      </c>
      <c r="M60" s="38"/>
      <c r="N60" s="38"/>
    </row>
    <row r="61" spans="1:14" ht="54.75" customHeight="1" x14ac:dyDescent="0.25">
      <c r="A61" s="39"/>
      <c r="B61" s="89" t="s">
        <v>33</v>
      </c>
      <c r="C61" s="89"/>
      <c r="D61" s="89"/>
      <c r="E61" s="89"/>
      <c r="F61" s="10">
        <f>G61+H61</f>
        <v>94618.6</v>
      </c>
      <c r="G61" s="10">
        <f>G62</f>
        <v>857.69999999999993</v>
      </c>
      <c r="H61" s="10">
        <f>H62</f>
        <v>93760.900000000009</v>
      </c>
      <c r="I61" s="10">
        <f>J61+K61</f>
        <v>127269.70000000001</v>
      </c>
      <c r="J61" s="10">
        <f>J62</f>
        <v>708.59999999999991</v>
      </c>
      <c r="K61" s="10">
        <f>K62</f>
        <v>126561.1</v>
      </c>
      <c r="M61" s="38"/>
      <c r="N61" s="38"/>
    </row>
    <row r="62" spans="1:14" ht="33.75" customHeight="1" x14ac:dyDescent="0.25">
      <c r="A62" s="39"/>
      <c r="B62" s="18" t="s">
        <v>20</v>
      </c>
      <c r="C62" s="55"/>
      <c r="D62" s="56"/>
      <c r="E62" s="54" t="s">
        <v>21</v>
      </c>
      <c r="F62" s="10">
        <f>G62+H62</f>
        <v>94618.6</v>
      </c>
      <c r="G62" s="10">
        <f>G63</f>
        <v>857.69999999999993</v>
      </c>
      <c r="H62" s="10">
        <f>H63</f>
        <v>93760.900000000009</v>
      </c>
      <c r="I62" s="10">
        <f>J62+K62</f>
        <v>127269.70000000001</v>
      </c>
      <c r="J62" s="10">
        <f>J63</f>
        <v>708.59999999999991</v>
      </c>
      <c r="K62" s="10">
        <f>K63</f>
        <v>126561.1</v>
      </c>
      <c r="M62" s="38"/>
      <c r="N62" s="38"/>
    </row>
    <row r="63" spans="1:14" ht="33.75" customHeight="1" x14ac:dyDescent="0.25">
      <c r="A63" s="39"/>
      <c r="B63" s="14" t="s">
        <v>22</v>
      </c>
      <c r="C63" s="57"/>
      <c r="D63" s="57"/>
      <c r="E63" s="58" t="s">
        <v>23</v>
      </c>
      <c r="F63" s="10">
        <f>G63+H63</f>
        <v>94618.6</v>
      </c>
      <c r="G63" s="10">
        <f>G66+G65+G64</f>
        <v>857.69999999999993</v>
      </c>
      <c r="H63" s="10">
        <f>H66+H65+H64</f>
        <v>93760.900000000009</v>
      </c>
      <c r="I63" s="10">
        <f>J63+K63</f>
        <v>127269.70000000001</v>
      </c>
      <c r="J63" s="10">
        <f>J66+J65+J64</f>
        <v>708.59999999999991</v>
      </c>
      <c r="K63" s="10">
        <f>K66+K65+K64</f>
        <v>126561.1</v>
      </c>
      <c r="M63" s="38"/>
      <c r="N63" s="38"/>
    </row>
    <row r="64" spans="1:14" ht="123.75" customHeight="1" x14ac:dyDescent="0.25">
      <c r="A64" s="39"/>
      <c r="B64" s="78" t="s">
        <v>22</v>
      </c>
      <c r="C64" s="78" t="s">
        <v>82</v>
      </c>
      <c r="D64" s="78" t="s">
        <v>12</v>
      </c>
      <c r="E64" s="77" t="s">
        <v>83</v>
      </c>
      <c r="F64" s="22">
        <f t="shared" ref="F64:F66" si="5">G64+H64</f>
        <v>82365.8</v>
      </c>
      <c r="G64" s="22"/>
      <c r="H64" s="43">
        <v>82365.8</v>
      </c>
      <c r="I64" s="22">
        <f t="shared" ref="I64:I66" si="6">J64+K64</f>
        <v>117146.6</v>
      </c>
      <c r="J64" s="10"/>
      <c r="K64" s="43">
        <v>117146.6</v>
      </c>
      <c r="M64" s="38"/>
      <c r="N64" s="38"/>
    </row>
    <row r="65" spans="1:14" ht="37.5" customHeight="1" x14ac:dyDescent="0.25">
      <c r="A65" s="39"/>
      <c r="B65" s="101" t="s">
        <v>22</v>
      </c>
      <c r="C65" s="78" t="s">
        <v>62</v>
      </c>
      <c r="D65" s="101" t="s">
        <v>12</v>
      </c>
      <c r="E65" s="100" t="s">
        <v>42</v>
      </c>
      <c r="F65" s="22">
        <f t="shared" si="5"/>
        <v>857.69999999999993</v>
      </c>
      <c r="G65" s="43">
        <f>1456.1-598.4</f>
        <v>857.69999999999993</v>
      </c>
      <c r="H65" s="43"/>
      <c r="I65" s="22">
        <f t="shared" si="6"/>
        <v>708.59999999999991</v>
      </c>
      <c r="J65" s="43">
        <f>1456.1-747.5</f>
        <v>708.59999999999991</v>
      </c>
      <c r="K65" s="10"/>
      <c r="M65" s="38"/>
      <c r="N65" s="38"/>
    </row>
    <row r="66" spans="1:14" s="60" customFormat="1" ht="36" customHeight="1" x14ac:dyDescent="0.25">
      <c r="A66" s="59"/>
      <c r="B66" s="101"/>
      <c r="C66" s="78" t="s">
        <v>84</v>
      </c>
      <c r="D66" s="101"/>
      <c r="E66" s="100"/>
      <c r="F66" s="22">
        <f t="shared" si="5"/>
        <v>11395.1</v>
      </c>
      <c r="G66" s="22"/>
      <c r="H66" s="43">
        <v>11395.1</v>
      </c>
      <c r="I66" s="22">
        <f t="shared" si="6"/>
        <v>9414.5</v>
      </c>
      <c r="J66" s="22"/>
      <c r="K66" s="43">
        <v>9414.5</v>
      </c>
      <c r="M66" s="38"/>
      <c r="N66" s="38"/>
    </row>
    <row r="67" spans="1:14" s="5" customFormat="1" ht="29.25" customHeight="1" x14ac:dyDescent="0.25">
      <c r="A67" s="61"/>
      <c r="B67" s="96" t="s">
        <v>29</v>
      </c>
      <c r="C67" s="97"/>
      <c r="D67" s="98"/>
      <c r="E67" s="62"/>
      <c r="F67" s="10">
        <f>G67+H67</f>
        <v>623719.5</v>
      </c>
      <c r="G67" s="10">
        <f>SUM(G16+G52+G61)</f>
        <v>308707.10000000003</v>
      </c>
      <c r="H67" s="10">
        <f>SUM(H16+H52+H61)</f>
        <v>315012.40000000002</v>
      </c>
      <c r="I67" s="10">
        <f>J67+K67</f>
        <v>498783.1</v>
      </c>
      <c r="J67" s="10">
        <f>SUM(J16+J52+J61)</f>
        <v>323557.99999999994</v>
      </c>
      <c r="K67" s="10">
        <f>SUM(K16+K52+K61)</f>
        <v>175225.1</v>
      </c>
    </row>
    <row r="68" spans="1:14" s="5" customFormat="1" ht="16.5" x14ac:dyDescent="0.25">
      <c r="B68" s="63"/>
      <c r="C68" s="63"/>
      <c r="D68" s="63"/>
      <c r="E68" s="63"/>
      <c r="F68" s="64"/>
      <c r="G68" s="64"/>
      <c r="H68" s="64"/>
      <c r="I68" s="64"/>
      <c r="J68" s="64"/>
      <c r="K68" s="64"/>
    </row>
    <row r="69" spans="1:14" x14ac:dyDescent="0.25">
      <c r="G69" s="66"/>
      <c r="H69" s="67"/>
      <c r="J69" s="66"/>
    </row>
    <row r="70" spans="1:14" x14ac:dyDescent="0.25">
      <c r="G70" s="68"/>
      <c r="J70" s="68"/>
    </row>
    <row r="72" spans="1:14" x14ac:dyDescent="0.25">
      <c r="B72" s="1"/>
      <c r="C72" s="1"/>
      <c r="D72" s="1"/>
      <c r="E72" s="1"/>
      <c r="F72" s="1"/>
      <c r="G72" s="44"/>
      <c r="J72" s="44"/>
      <c r="K72" s="1"/>
    </row>
  </sheetData>
  <mergeCells count="35">
    <mergeCell ref="B67:D67"/>
    <mergeCell ref="B52:E52"/>
    <mergeCell ref="B59:B60"/>
    <mergeCell ref="D59:D60"/>
    <mergeCell ref="E59:E60"/>
    <mergeCell ref="B61:E61"/>
    <mergeCell ref="B65:B66"/>
    <mergeCell ref="D65:D66"/>
    <mergeCell ref="E65:E66"/>
    <mergeCell ref="B16:E16"/>
    <mergeCell ref="B17:E17"/>
    <mergeCell ref="B30:E30"/>
    <mergeCell ref="B47:B49"/>
    <mergeCell ref="D47:D49"/>
    <mergeCell ref="E47:E49"/>
    <mergeCell ref="J12:K12"/>
    <mergeCell ref="B13:B14"/>
    <mergeCell ref="C13:C14"/>
    <mergeCell ref="D13:D14"/>
    <mergeCell ref="G13:G14"/>
    <mergeCell ref="H13:H14"/>
    <mergeCell ref="J13:J14"/>
    <mergeCell ref="K13:K14"/>
    <mergeCell ref="I12:I14"/>
    <mergeCell ref="B10:H10"/>
    <mergeCell ref="B12:D12"/>
    <mergeCell ref="E12:E14"/>
    <mergeCell ref="F12:F14"/>
    <mergeCell ref="G12:H12"/>
    <mergeCell ref="B9:K9"/>
    <mergeCell ref="H4:K4"/>
    <mergeCell ref="E5:H5"/>
    <mergeCell ref="B6:K6"/>
    <mergeCell ref="B7:K7"/>
    <mergeCell ref="B8:K8"/>
  </mergeCells>
  <pageMargins left="0.78740157480314965" right="0.78740157480314965" top="1.1811023622047245" bottom="0.59055118110236227" header="0.31496062992125984" footer="0.31496062992125984"/>
  <pageSetup paperSize="9" orientation="landscape" r:id="rId1"/>
  <headerFooter differentFirst="1">
    <oddHeader>&amp;C&amp;P</oddHeader>
  </headerFooter>
  <rowBreaks count="1" manualBreakCount="1">
    <brk id="6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Krokoz™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goncharova</dc:creator>
  <cp:lastModifiedBy>User</cp:lastModifiedBy>
  <cp:lastPrinted>2026-04-27T09:53:22Z</cp:lastPrinted>
  <dcterms:created xsi:type="dcterms:W3CDTF">2017-11-08T08:25:33Z</dcterms:created>
  <dcterms:modified xsi:type="dcterms:W3CDTF">2026-04-27T09:54:04Z</dcterms:modified>
</cp:coreProperties>
</file>