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ешения Совета\56 заседание (29.05.2026)\530 Об испол. бюджета за 25 г\"/>
    </mc:Choice>
  </mc:AlternateContent>
  <xr:revisionPtr revIDLastSave="0" documentId="8_{1935CD1E-9446-43F5-9BA6-706EE2928E3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приложение" sheetId="9" r:id="rId1"/>
  </sheets>
  <definedNames>
    <definedName name="_xlnm._FilterDatabase" localSheetId="0" hidden="1">приложение!$A$15:$IR$15</definedName>
    <definedName name="_xlnm.Print_Titles" localSheetId="0">приложение!$15:$15</definedName>
    <definedName name="_xlnm.Print_Area" localSheetId="0">приложение!$B$1:$I$119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8" i="9" l="1"/>
  <c r="G98" i="9"/>
  <c r="G96" i="9" s="1"/>
  <c r="H41" i="9"/>
  <c r="H96" i="9"/>
  <c r="I93" i="9"/>
  <c r="H90" i="9"/>
  <c r="H73" i="9" l="1"/>
  <c r="H22" i="9"/>
  <c r="I92" i="9" l="1"/>
  <c r="I89" i="9"/>
  <c r="H82" i="9"/>
  <c r="G44" i="9"/>
  <c r="F27" i="9"/>
  <c r="G24" i="9"/>
  <c r="G22" i="9" s="1"/>
  <c r="G89" i="9" l="1"/>
  <c r="F72" i="9"/>
  <c r="G41" i="9"/>
  <c r="F77" i="9" l="1"/>
  <c r="F78" i="9"/>
  <c r="F79" i="9"/>
  <c r="F64" i="9"/>
  <c r="F63" i="9"/>
  <c r="F52" i="9"/>
  <c r="G43" i="9"/>
  <c r="F31" i="9"/>
  <c r="F30" i="9"/>
  <c r="F32" i="9"/>
  <c r="G67" i="9" l="1"/>
  <c r="F67" i="9" s="1"/>
  <c r="F68" i="9"/>
  <c r="F44" i="9" l="1"/>
  <c r="G69" i="9" l="1"/>
  <c r="H37" i="9"/>
  <c r="F46" i="9"/>
  <c r="F45" i="9"/>
  <c r="G50" i="9" l="1"/>
  <c r="F35" i="9" l="1"/>
  <c r="F76" i="9"/>
  <c r="F91" i="9" l="1"/>
  <c r="F92" i="9"/>
  <c r="F93" i="9"/>
  <c r="F89" i="9"/>
  <c r="I88" i="9"/>
  <c r="H81" i="9"/>
  <c r="I81" i="9"/>
  <c r="F86" i="9"/>
  <c r="I80" i="9" l="1"/>
  <c r="F99" i="9"/>
  <c r="F70" i="9"/>
  <c r="F69" i="9" l="1"/>
  <c r="F75" i="9" l="1"/>
  <c r="G57" i="9"/>
  <c r="F43" i="9"/>
  <c r="F42" i="9"/>
  <c r="F41" i="9"/>
  <c r="F40" i="9"/>
  <c r="I39" i="9"/>
  <c r="G39" i="9"/>
  <c r="G37" i="9" s="1"/>
  <c r="I38" i="9"/>
  <c r="H21" i="9"/>
  <c r="F24" i="9"/>
  <c r="F23" i="9"/>
  <c r="I71" i="9" l="1"/>
  <c r="I66" i="9" s="1"/>
  <c r="I53" i="9" s="1"/>
  <c r="F74" i="9"/>
  <c r="F38" i="9"/>
  <c r="I37" i="9"/>
  <c r="I28" i="9" s="1"/>
  <c r="I17" i="9" s="1"/>
  <c r="F39" i="9"/>
  <c r="H28" i="9"/>
  <c r="H17" i="9" s="1"/>
  <c r="I16" i="9" l="1"/>
  <c r="I119" i="9" s="1"/>
  <c r="F85" i="9"/>
  <c r="F84" i="9"/>
  <c r="F83" i="9"/>
  <c r="F82" i="9"/>
  <c r="G71" i="9" l="1"/>
  <c r="G49" i="9"/>
  <c r="H71" i="9" l="1"/>
  <c r="H66" i="9" s="1"/>
  <c r="F90" i="9" l="1"/>
  <c r="H88" i="9"/>
  <c r="H80" i="9" s="1"/>
  <c r="H117" i="9"/>
  <c r="H116" i="9" s="1"/>
  <c r="H115" i="9" s="1"/>
  <c r="F37" i="9" l="1"/>
  <c r="H55" i="9"/>
  <c r="F97" i="9" l="1"/>
  <c r="F98" i="9"/>
  <c r="F62" i="9" l="1"/>
  <c r="F60" i="9"/>
  <c r="F59" i="9"/>
  <c r="F61" i="9"/>
  <c r="H95" i="9"/>
  <c r="F118" i="9"/>
  <c r="G117" i="9"/>
  <c r="G116" i="9" s="1"/>
  <c r="G115" i="9" l="1"/>
  <c r="F115" i="9" s="1"/>
  <c r="F116" i="9"/>
  <c r="F117" i="9"/>
  <c r="G81" i="9" l="1"/>
  <c r="F36" i="9"/>
  <c r="F81" i="9" l="1"/>
  <c r="F94" i="9"/>
  <c r="G88" i="9"/>
  <c r="F88" i="9" s="1"/>
  <c r="F87" i="9"/>
  <c r="G66" i="9"/>
  <c r="G80" i="9" l="1"/>
  <c r="F66" i="9"/>
  <c r="F71" i="9"/>
  <c r="F114" i="9"/>
  <c r="F113" i="9"/>
  <c r="F112" i="9"/>
  <c r="G111" i="9"/>
  <c r="F108" i="9"/>
  <c r="F107" i="9"/>
  <c r="G106" i="9"/>
  <c r="G105" i="9" s="1"/>
  <c r="F104" i="9"/>
  <c r="F103" i="9"/>
  <c r="G102" i="9"/>
  <c r="G101" i="9" s="1"/>
  <c r="G95" i="9"/>
  <c r="F73" i="9"/>
  <c r="F65" i="9"/>
  <c r="F58" i="9"/>
  <c r="H57" i="9"/>
  <c r="H54" i="9" s="1"/>
  <c r="H53" i="9" s="1"/>
  <c r="F56" i="9"/>
  <c r="G55" i="9"/>
  <c r="G54" i="9" s="1"/>
  <c r="F51" i="9"/>
  <c r="F49" i="9"/>
  <c r="G48" i="9"/>
  <c r="F48" i="9" s="1"/>
  <c r="F34" i="9"/>
  <c r="G29" i="9"/>
  <c r="F26" i="9"/>
  <c r="F25" i="9"/>
  <c r="G21" i="9"/>
  <c r="F21" i="9" s="1"/>
  <c r="F20" i="9"/>
  <c r="G19" i="9"/>
  <c r="G18" i="9" s="1"/>
  <c r="G53" i="9" l="1"/>
  <c r="F50" i="9"/>
  <c r="G47" i="9"/>
  <c r="F47" i="9" s="1"/>
  <c r="H16" i="9"/>
  <c r="H106" i="9"/>
  <c r="H105" i="9" s="1"/>
  <c r="H100" i="9" s="1"/>
  <c r="F57" i="9"/>
  <c r="H111" i="9"/>
  <c r="H110" i="9" s="1"/>
  <c r="H109" i="9" s="1"/>
  <c r="F22" i="9"/>
  <c r="G110" i="9"/>
  <c r="F96" i="9"/>
  <c r="F95" i="9"/>
  <c r="F55" i="9"/>
  <c r="G100" i="9"/>
  <c r="F101" i="9"/>
  <c r="G28" i="9"/>
  <c r="F28" i="9" s="1"/>
  <c r="F29" i="9"/>
  <c r="F18" i="9"/>
  <c r="F19" i="9"/>
  <c r="F33" i="9"/>
  <c r="F102" i="9"/>
  <c r="F53" i="9" l="1"/>
  <c r="G17" i="9"/>
  <c r="F17" i="9" s="1"/>
  <c r="F80" i="9"/>
  <c r="F106" i="9"/>
  <c r="F105" i="9"/>
  <c r="F100" i="9"/>
  <c r="H119" i="9"/>
  <c r="F54" i="9"/>
  <c r="F111" i="9"/>
  <c r="F110" i="9"/>
  <c r="G109" i="9"/>
  <c r="F109" i="9" s="1"/>
  <c r="G16" i="9" l="1"/>
  <c r="F16" i="9" s="1"/>
  <c r="G119" i="9" l="1"/>
  <c r="F119" i="9" s="1"/>
</calcChain>
</file>

<file path=xl/sharedStrings.xml><?xml version="1.0" encoding="utf-8"?>
<sst xmlns="http://schemas.openxmlformats.org/spreadsheetml/2006/main" count="309" uniqueCount="149">
  <si>
    <t>Расходы</t>
  </si>
  <si>
    <t>Бюджетная классификация</t>
  </si>
  <si>
    <t>в том числе:</t>
  </si>
  <si>
    <t>целевая статья</t>
  </si>
  <si>
    <t>вид расхо-дов</t>
  </si>
  <si>
    <t>средства местного бюджета</t>
  </si>
  <si>
    <t>софинанси- рование из федераль- ного и областного бюджетов</t>
  </si>
  <si>
    <t>0400</t>
  </si>
  <si>
    <t>Национальная экономика</t>
  </si>
  <si>
    <t>0409</t>
  </si>
  <si>
    <t>Дорожное хозяйство  (дорожные фонды)</t>
  </si>
  <si>
    <t>400</t>
  </si>
  <si>
    <t>200</t>
  </si>
  <si>
    <t>0500</t>
  </si>
  <si>
    <t>Жилищно-коммунальное хозяйство</t>
  </si>
  <si>
    <t>0503</t>
  </si>
  <si>
    <t>Благоустройство</t>
  </si>
  <si>
    <t>0700</t>
  </si>
  <si>
    <t>Образование</t>
  </si>
  <si>
    <t>0701</t>
  </si>
  <si>
    <t>Дошкольное образование</t>
  </si>
  <si>
    <t>1000</t>
  </si>
  <si>
    <t>Социальная политика</t>
  </si>
  <si>
    <t>1004</t>
  </si>
  <si>
    <t>Охрана семьи и детства</t>
  </si>
  <si>
    <t>Капитальный ремонт помещений, закрепленных за детьми-сиротами и детьми, оставшимися без попечения родителей</t>
  </si>
  <si>
    <t xml:space="preserve">  II.  МКУ "Управление жизнеобеспечением и развитием  Старооскольского городского округа"</t>
  </si>
  <si>
    <t>0501</t>
  </si>
  <si>
    <t>Жилищное хозяйство</t>
  </si>
  <si>
    <t>Оснащение муниципальных жилых помещений индивидуальными приборами учета потребления коммунальных ресурсов</t>
  </si>
  <si>
    <t>Всего</t>
  </si>
  <si>
    <t xml:space="preserve"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</t>
  </si>
  <si>
    <t>Благоустройство дворовых территорий многоквартирных жилых домов, общественных и иных территорий г. Старый Оскол</t>
  </si>
  <si>
    <t>Капитальный ремонт и ремонт автомобильных дорог общего пользования населенных пунктов</t>
  </si>
  <si>
    <t>раз- дел, под- раз- дел</t>
  </si>
  <si>
    <t xml:space="preserve">  III.  Департамент имущественных и земельных отношений администрации Старооскольского городского округа</t>
  </si>
  <si>
    <t>Капитальный ремонт жилых помещений, находящихся в муниципальной собственности</t>
  </si>
  <si>
    <t>Наименование отрасли и объекта</t>
  </si>
  <si>
    <t>по объектам жизнеобеспечения и социально-культурного назначения</t>
  </si>
  <si>
    <t xml:space="preserve">                                                                                                          к решению Совета депутатов</t>
  </si>
  <si>
    <t xml:space="preserve">                                                                                                          Старооскольского городского округа</t>
  </si>
  <si>
    <t xml:space="preserve">2025 год всего расходов  </t>
  </si>
  <si>
    <t xml:space="preserve">  I. МКУ "Управление капитального строительства"</t>
  </si>
  <si>
    <t xml:space="preserve"> Капитальный ремонт и ремонт</t>
  </si>
  <si>
    <t>Строительство (реконструкция)</t>
  </si>
  <si>
    <t>1330144100</t>
  </si>
  <si>
    <t>Обеспечение жильем семей, имеющих детей инвалидов, нуждающихся в улучшении жилищных условий</t>
  </si>
  <si>
    <t>1105</t>
  </si>
  <si>
    <t>Другие вопросы в области физической культуры и спорта</t>
  </si>
  <si>
    <t>0702</t>
  </si>
  <si>
    <t>Общее образование</t>
  </si>
  <si>
    <t>1100</t>
  </si>
  <si>
    <t>Физическая культура и спорт</t>
  </si>
  <si>
    <t>0502</t>
  </si>
  <si>
    <t>Коммунальное хозяйство</t>
  </si>
  <si>
    <t>Строительство сетей водоснабжения РИЗ "Ладушки"</t>
  </si>
  <si>
    <t>Строительство сетей водоотведения РИЗ "Ладушки"</t>
  </si>
  <si>
    <t>0300</t>
  </si>
  <si>
    <t>0314</t>
  </si>
  <si>
    <t>Строительство гаражных боксов для специализированной пожарно- спасательной техники МКУ "Управление по делам ГО и ЧС городского округа", Белгородская область, г. Старый Оскол, мкр. Рудничный, д.23.</t>
  </si>
  <si>
    <t>Государственная экспертиза сметной документации, проектно-сметная документация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</si>
  <si>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</si>
  <si>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</si>
  <si>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0130144100</t>
  </si>
  <si>
    <t>Старооскольского городского округа</t>
  </si>
  <si>
    <t>1102</t>
  </si>
  <si>
    <t>Массовый спорт</t>
  </si>
  <si>
    <t>"Крытый ледовый каток", Белгородская область, Старооскольский городской округ, г. Старый Оскол, ул. Центральная, земельный участок 3.</t>
  </si>
  <si>
    <t>1240124200</t>
  </si>
  <si>
    <t>0406</t>
  </si>
  <si>
    <t>Водное хозяйство</t>
  </si>
  <si>
    <t>Капитальный ремонт гидротехнического сооружения пруда на р. Боровая Потудань у с. Владимировка Старооскольского района Белгородской области</t>
  </si>
  <si>
    <t>Устройство светофорного объекта на пересечении ул. Наседкина и ул. Щепкина   г. Старый Оскол Белгородской области (с кнопкой)</t>
  </si>
  <si>
    <t>Устройство тротуара по ул. Натальи Лихачевой с. Федосеевка Старооскольского городского округа</t>
  </si>
  <si>
    <t>Мир без границ – создание зоны для коммуникации жителей и развития детей в микрорайоне ИЖС "Набокинские сады" г. Старый Оскол</t>
  </si>
  <si>
    <t>Спортивно-патриотический комплекс "Донбасс-чемпион" на территории ТОС "Малая Родина" Старооскольского городского округа</t>
  </si>
  <si>
    <t>Капитальный ремонт МБОУ "Средняя общеобразовательная школа № 21", по адресу: Белгородская область, г. Старый Оскол, мкр. Юность, д. 9.</t>
  </si>
  <si>
    <t xml:space="preserve">Устройство светофорного объекта по проспекту Алексея Угарова в районе ТЦ "Перекрёсток" мкр. Дубрава квартал 1- мкр. Космос  г. Старый Оскол Белгородской области </t>
  </si>
  <si>
    <t>Государственная экспертиза сметной документации, ПИР</t>
  </si>
  <si>
    <t>Электроснабжение</t>
  </si>
  <si>
    <t>Капитальный ремонт дошкольных образовательных учреждений (установка ограждений)</t>
  </si>
  <si>
    <t>Устройство тротуара и сетей наружного освещения по улице Гагарина села Городище Старооскольского городского округа</t>
  </si>
  <si>
    <t>IV. МКУ "Центр по благоустройству сельских территорий"</t>
  </si>
  <si>
    <t>Создание и обустройство детской площадки в селе Лапыгино</t>
  </si>
  <si>
    <t>1340344300</t>
  </si>
  <si>
    <t>0230124200</t>
  </si>
  <si>
    <t>Капитальный ремонт спортивного зала вольной борьбы МБУ "СШОР №2", Белгородская область, г. Старый Оскол, мкр. Интернациональный, д.28</t>
  </si>
  <si>
    <t>0640371520</t>
  </si>
  <si>
    <t>0640324200</t>
  </si>
  <si>
    <t>0540270820</t>
  </si>
  <si>
    <t>134039Д090</t>
  </si>
  <si>
    <t>131И89Д140</t>
  </si>
  <si>
    <t>13403SД090</t>
  </si>
  <si>
    <t>1240224200</t>
  </si>
  <si>
    <t>0730140240</t>
  </si>
  <si>
    <t>07301S0240</t>
  </si>
  <si>
    <t>0730144100</t>
  </si>
  <si>
    <t>1240344100</t>
  </si>
  <si>
    <t>15201ИS001</t>
  </si>
  <si>
    <t>15201ИS002</t>
  </si>
  <si>
    <t>15201ИS003</t>
  </si>
  <si>
    <t>15201ИS004</t>
  </si>
  <si>
    <t>15201ИS005</t>
  </si>
  <si>
    <t>15201ИS006</t>
  </si>
  <si>
    <t>12403L0650</t>
  </si>
  <si>
    <t>15201ИS007</t>
  </si>
  <si>
    <t>15201ИS008</t>
  </si>
  <si>
    <t>0530173900</t>
  </si>
  <si>
    <t>05301S3900</t>
  </si>
  <si>
    <t>10401L5763</t>
  </si>
  <si>
    <t>Капитальный ремонт кровли детского сада на 99 дошкольных мест с начальной школой на 100 школьных мест в мкр. "Пушкарские дачи" в г. Старый Оскол, Старооскольского городского округа Белгородской области</t>
  </si>
  <si>
    <t>151И455550</t>
  </si>
  <si>
    <t>0230140100</t>
  </si>
  <si>
    <t>02301S0100</t>
  </si>
  <si>
    <t>021Ю457501</t>
  </si>
  <si>
    <t>021Ю4A7501</t>
  </si>
  <si>
    <t>Обустройство детской площадки в РИЗ "Ладушки" г. Старый Оскол</t>
  </si>
  <si>
    <t>Комплексное благоустройство дворовой территории г. Старый Оскол, ул. Комсомольская, д.39</t>
  </si>
  <si>
    <t>Ремонт пешеходной дорожки и ступенек в районе жилого дома № 14 мкр. Лесной г. Старый Оскол Белгородской области</t>
  </si>
  <si>
    <t>Благоустройство береговой линии реки Оскол в Ездоцкой слободе от моста на ул. 1-й Конной Армии до ул.Гагарина</t>
  </si>
  <si>
    <t>Строительство автомобильных дорог в РИЗ "Вишенки" в г.Старый Оскол Белгородской области</t>
  </si>
  <si>
    <t>133019Д030</t>
  </si>
  <si>
    <t>13301SД030</t>
  </si>
  <si>
    <t>МАОУ "Образовательный комплекс "Лицей № 3" имени С.П. Угаровой", мкр. Интернациональный, 1А</t>
  </si>
  <si>
    <t>1240324200</t>
  </si>
  <si>
    <t>0730124200</t>
  </si>
  <si>
    <t>тыс.рублей</t>
  </si>
  <si>
    <t>прочие поступления</t>
  </si>
  <si>
    <t>Государственная экспертиза сметной документации, проектно-сметная документация, диагностика</t>
  </si>
  <si>
    <t>Благоустройство дворовых территорий многоквартирных жилых домов г. Старый Оскол</t>
  </si>
  <si>
    <t>Водоснабжение и водоотведение</t>
  </si>
  <si>
    <t>Разработка проектно-сметной документации на объект: "Благоустройство набережной реки Оскол (3 очередь)", по адресу: Белгородская обл., г. Старый Оскол, в районе улиц Дачной, Транспортной, Стрелецкой и площади перед домом 47а по ул. Октябрьской</t>
  </si>
  <si>
    <t>1240244100</t>
  </si>
  <si>
    <t>Газоснабжение</t>
  </si>
  <si>
    <t>Благоустройство территории, обустройство тротуаров и подъездных путей для многодетных семей</t>
  </si>
  <si>
    <t>Строительство физкультурно-оздоровительного комплекса в г.Старый Оскол, мкр. Дубрава, квартал 1,19а</t>
  </si>
  <si>
    <t xml:space="preserve">Капитальный ремонт автомобильных дорог в                       c. Сорокино, ул.Тракторная, ул. Дачная, п. Аксеновка, ул. Песочная Старооскольского городского округа </t>
  </si>
  <si>
    <t>Капитальный ремонт автомобильных дорог в ИЖС "Строитель" с. Незнамово Старооскольского городского округа Белгородской области</t>
  </si>
  <si>
    <t>Капитальный ремонт кровли детского сада на 99 дошкольных мест с начальной школой на 100 школьных мест в мкр. "Северный" в г. Старый Оскол, Старооскольского городского округа Белгородской области</t>
  </si>
  <si>
    <t>МАОУ "ЦО №1 "Академия знаний" имени Н.П. Шевченко", г. Старый Оскол, мкр. Степной, д.33</t>
  </si>
  <si>
    <t>Устройство покрытий для детских игровых площадок</t>
  </si>
  <si>
    <t>9990021500</t>
  </si>
  <si>
    <t>Выполнение работ по восстановлению домовладений</t>
  </si>
  <si>
    <t>Капитальный ремонт пешеходной дорожки в районе светофорного объекта на пересечении ул.Наседкина и ул.Щепкина г.Старый Оскол Белгородской области</t>
  </si>
  <si>
    <t>Ремонт лестничного спуска в районе мкр. Королева, д.24</t>
  </si>
  <si>
    <t>Капитальный ремонт автодорожного проезда в районе ул.Комсомольская, д.43</t>
  </si>
  <si>
    <t xml:space="preserve">                                                                                                          Приложение 7</t>
  </si>
  <si>
    <t xml:space="preserve">на капитальные вложения и проведение капитальных ремонтов за 2025 год </t>
  </si>
  <si>
    <t xml:space="preserve">                                                                                 от 29 мая 2026 г. № 530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</si>
</sst>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2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2"/>
      <charset val="204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19">
    <xf numFmtId="0" fontId="0" fillId="0" borderId="0" xfId="0"/>
    <xf numFmtId="0" fontId="6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/>
    <xf numFmtId="0" fontId="7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64" fontId="3" fillId="0" borderId="1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164" fontId="6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wrapText="1"/>
    </xf>
    <xf numFmtId="49" fontId="3" fillId="0" borderId="1" xfId="2" applyNumberFormat="1" applyFont="1" applyFill="1" applyBorder="1" applyAlignment="1">
      <alignment horizontal="center" wrapText="1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vertical="center" wrapText="1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0" borderId="0" xfId="0" applyFont="1" applyFill="1" applyAlignment="1">
      <alignment horizontal="center"/>
    </xf>
    <xf numFmtId="0" fontId="2" fillId="0" borderId="1" xfId="1" applyFont="1" applyFill="1" applyBorder="1" applyAlignment="1">
      <alignment vertical="center" wrapText="1"/>
    </xf>
    <xf numFmtId="0" fontId="6" fillId="0" borderId="1" xfId="0" applyFont="1" applyFill="1" applyBorder="1"/>
    <xf numFmtId="0" fontId="6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2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165" fontId="4" fillId="0" borderId="0" xfId="0" applyNumberFormat="1" applyFont="1" applyFill="1"/>
    <xf numFmtId="164" fontId="2" fillId="0" borderId="0" xfId="0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164" fontId="6" fillId="0" borderId="0" xfId="0" applyNumberFormat="1" applyFont="1" applyFill="1" applyAlignment="1">
      <alignment horizontal="center"/>
    </xf>
    <xf numFmtId="0" fontId="1" fillId="0" borderId="1" xfId="0" applyFont="1" applyFill="1" applyBorder="1"/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2" fillId="0" borderId="1" xfId="2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49" fontId="2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/>
    <xf numFmtId="0" fontId="6" fillId="0" borderId="2" xfId="0" applyFont="1" applyFill="1" applyBorder="1"/>
    <xf numFmtId="0" fontId="4" fillId="0" borderId="2" xfId="0" applyFont="1" applyFill="1" applyBorder="1"/>
    <xf numFmtId="0" fontId="1" fillId="0" borderId="2" xfId="0" applyFont="1" applyFill="1" applyBorder="1"/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/>
    <xf numFmtId="164" fontId="8" fillId="0" borderId="1" xfId="1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124"/>
  <sheetViews>
    <sheetView tabSelected="1" topLeftCell="B1" zoomScale="90" zoomScaleNormal="90" zoomScaleSheetLayoutView="100" workbookViewId="0">
      <selection activeCell="E4" sqref="E4:I4"/>
    </sheetView>
  </sheetViews>
  <sheetFormatPr defaultColWidth="9" defaultRowHeight="15.75" x14ac:dyDescent="0.25"/>
  <cols>
    <col min="1" max="1" width="3.875" style="1" hidden="1" customWidth="1"/>
    <col min="2" max="2" width="5.375" style="2" customWidth="1"/>
    <col min="3" max="3" width="13.75" style="2" customWidth="1"/>
    <col min="4" max="4" width="5.25" style="2" customWidth="1"/>
    <col min="5" max="5" width="53.625" style="64" customWidth="1"/>
    <col min="6" max="6" width="12" style="55" customWidth="1"/>
    <col min="7" max="8" width="10.25" style="55" customWidth="1"/>
    <col min="9" max="9" width="10" style="1" customWidth="1"/>
    <col min="10" max="10" width="10.875" style="1" customWidth="1"/>
    <col min="11" max="11" width="10.125" style="1" customWidth="1"/>
    <col min="12" max="16384" width="9" style="1"/>
  </cols>
  <sheetData>
    <row r="1" spans="1:11" ht="16.5" x14ac:dyDescent="0.25">
      <c r="E1" s="3" t="s">
        <v>146</v>
      </c>
      <c r="F1" s="4"/>
      <c r="G1" s="4"/>
      <c r="H1" s="4"/>
    </row>
    <row r="2" spans="1:11" ht="16.5" x14ac:dyDescent="0.25">
      <c r="E2" s="3" t="s">
        <v>39</v>
      </c>
      <c r="F2" s="4"/>
      <c r="G2" s="4"/>
      <c r="H2" s="4"/>
    </row>
    <row r="3" spans="1:11" ht="16.5" x14ac:dyDescent="0.25">
      <c r="E3" s="3" t="s">
        <v>40</v>
      </c>
      <c r="F3" s="4"/>
      <c r="G3" s="4"/>
      <c r="H3" s="4"/>
    </row>
    <row r="4" spans="1:11" ht="14.25" customHeight="1" x14ac:dyDescent="0.25">
      <c r="E4" s="118" t="s">
        <v>148</v>
      </c>
      <c r="F4" s="118"/>
      <c r="G4" s="118"/>
      <c r="H4" s="118"/>
      <c r="I4" s="118"/>
    </row>
    <row r="5" spans="1:11" ht="14.25" hidden="1" customHeight="1" x14ac:dyDescent="0.25">
      <c r="E5" s="113"/>
      <c r="F5" s="113"/>
      <c r="G5" s="113"/>
      <c r="H5" s="113"/>
    </row>
    <row r="6" spans="1:11" ht="16.5" x14ac:dyDescent="0.25">
      <c r="B6" s="114" t="s">
        <v>0</v>
      </c>
      <c r="C6" s="114"/>
      <c r="D6" s="114"/>
      <c r="E6" s="114"/>
      <c r="F6" s="114"/>
      <c r="G6" s="114"/>
      <c r="H6" s="114"/>
    </row>
    <row r="7" spans="1:11" ht="16.5" x14ac:dyDescent="0.25">
      <c r="B7" s="114" t="s">
        <v>147</v>
      </c>
      <c r="C7" s="114"/>
      <c r="D7" s="114"/>
      <c r="E7" s="114"/>
      <c r="F7" s="114"/>
      <c r="G7" s="114"/>
      <c r="H7" s="114"/>
    </row>
    <row r="8" spans="1:11" s="6" customFormat="1" ht="16.5" x14ac:dyDescent="0.25">
      <c r="B8" s="114" t="s">
        <v>38</v>
      </c>
      <c r="C8" s="114"/>
      <c r="D8" s="114"/>
      <c r="E8" s="114"/>
      <c r="F8" s="114"/>
      <c r="G8" s="114"/>
      <c r="H8" s="114"/>
    </row>
    <row r="9" spans="1:11" s="6" customFormat="1" ht="16.5" x14ac:dyDescent="0.25">
      <c r="B9" s="114" t="s">
        <v>64</v>
      </c>
      <c r="C9" s="114"/>
      <c r="D9" s="114"/>
      <c r="E9" s="114"/>
      <c r="F9" s="114"/>
      <c r="G9" s="114"/>
      <c r="H9" s="114"/>
    </row>
    <row r="10" spans="1:11" s="6" customFormat="1" ht="15.75" hidden="1" customHeight="1" x14ac:dyDescent="0.25">
      <c r="B10" s="114"/>
      <c r="C10" s="114"/>
      <c r="D10" s="114"/>
      <c r="E10" s="114"/>
      <c r="F10" s="114"/>
      <c r="G10" s="114"/>
      <c r="H10" s="114"/>
    </row>
    <row r="11" spans="1:11" ht="21" customHeight="1" x14ac:dyDescent="0.25">
      <c r="B11" s="5"/>
      <c r="C11" s="5"/>
      <c r="D11" s="5"/>
      <c r="E11" s="3"/>
      <c r="F11" s="7"/>
      <c r="G11" s="7"/>
      <c r="H11" s="8"/>
      <c r="I11" s="1" t="s">
        <v>126</v>
      </c>
    </row>
    <row r="12" spans="1:11" ht="16.5" customHeight="1" x14ac:dyDescent="0.25">
      <c r="B12" s="115" t="s">
        <v>1</v>
      </c>
      <c r="C12" s="115"/>
      <c r="D12" s="115"/>
      <c r="E12" s="112" t="s">
        <v>37</v>
      </c>
      <c r="F12" s="112" t="s">
        <v>41</v>
      </c>
      <c r="G12" s="115" t="s">
        <v>2</v>
      </c>
      <c r="H12" s="115"/>
      <c r="I12" s="115"/>
    </row>
    <row r="13" spans="1:11" ht="15.75" customHeight="1" x14ac:dyDescent="0.25">
      <c r="B13" s="112" t="s">
        <v>34</v>
      </c>
      <c r="C13" s="112" t="s">
        <v>3</v>
      </c>
      <c r="D13" s="112" t="s">
        <v>4</v>
      </c>
      <c r="E13" s="112"/>
      <c r="F13" s="112"/>
      <c r="G13" s="112" t="s">
        <v>5</v>
      </c>
      <c r="H13" s="112" t="s">
        <v>6</v>
      </c>
      <c r="I13" s="112" t="s">
        <v>127</v>
      </c>
    </row>
    <row r="14" spans="1:11" ht="117.75" customHeight="1" x14ac:dyDescent="0.25">
      <c r="B14" s="112"/>
      <c r="C14" s="112"/>
      <c r="D14" s="112"/>
      <c r="E14" s="112"/>
      <c r="F14" s="112"/>
      <c r="G14" s="112"/>
      <c r="H14" s="112"/>
      <c r="I14" s="112"/>
    </row>
    <row r="15" spans="1:11" ht="17.25" customHeight="1" x14ac:dyDescent="0.25">
      <c r="B15" s="9">
        <v>1</v>
      </c>
      <c r="C15" s="9">
        <v>2</v>
      </c>
      <c r="D15" s="9">
        <v>3</v>
      </c>
      <c r="E15" s="9">
        <v>4</v>
      </c>
      <c r="F15" s="9">
        <v>5</v>
      </c>
      <c r="G15" s="9">
        <v>6</v>
      </c>
      <c r="H15" s="9">
        <v>7</v>
      </c>
      <c r="I15" s="9">
        <v>8</v>
      </c>
    </row>
    <row r="16" spans="1:11" s="13" customFormat="1" ht="28.5" customHeight="1" x14ac:dyDescent="0.25">
      <c r="A16" s="69"/>
      <c r="B16" s="116" t="s">
        <v>42</v>
      </c>
      <c r="C16" s="116"/>
      <c r="D16" s="116"/>
      <c r="E16" s="116"/>
      <c r="F16" s="11">
        <f>SUM(G16+H16+I16)</f>
        <v>1115125.3999999999</v>
      </c>
      <c r="G16" s="11">
        <f>G17+G53</f>
        <v>409805.1</v>
      </c>
      <c r="H16" s="11">
        <f>H17+H53</f>
        <v>599036.80000000005</v>
      </c>
      <c r="I16" s="11">
        <f>I17+I53</f>
        <v>106283.5</v>
      </c>
      <c r="J16" s="12"/>
      <c r="K16" s="12"/>
    </row>
    <row r="17" spans="1:11" s="13" customFormat="1" ht="27" customHeight="1" x14ac:dyDescent="0.25">
      <c r="A17" s="69"/>
      <c r="B17" s="117" t="s">
        <v>44</v>
      </c>
      <c r="C17" s="117"/>
      <c r="D17" s="117"/>
      <c r="E17" s="117"/>
      <c r="F17" s="14">
        <f>G17+H17+I17</f>
        <v>416401.5</v>
      </c>
      <c r="G17" s="14">
        <f>G18+G21+G28+G47</f>
        <v>346776</v>
      </c>
      <c r="H17" s="14">
        <f>H18+H21+H28+H47</f>
        <v>69145.299999999988</v>
      </c>
      <c r="I17" s="14">
        <f>I18+I21+I28+I47</f>
        <v>480.2</v>
      </c>
      <c r="J17" s="12"/>
      <c r="K17" s="12"/>
    </row>
    <row r="18" spans="1:11" s="13" customFormat="1" ht="40.5" customHeight="1" x14ac:dyDescent="0.25">
      <c r="A18" s="69"/>
      <c r="B18" s="90" t="s">
        <v>57</v>
      </c>
      <c r="C18" s="90"/>
      <c r="D18" s="90"/>
      <c r="E18" s="90" t="s">
        <v>61</v>
      </c>
      <c r="F18" s="11">
        <f t="shared" ref="F18:F107" si="0">G18+H18</f>
        <v>5000</v>
      </c>
      <c r="G18" s="14">
        <f>G19</f>
        <v>5000</v>
      </c>
      <c r="H18" s="14"/>
      <c r="I18" s="10"/>
      <c r="J18" s="12"/>
      <c r="K18" s="12"/>
    </row>
    <row r="19" spans="1:11" s="13" customFormat="1" ht="41.25" customHeight="1" x14ac:dyDescent="0.25">
      <c r="A19" s="69"/>
      <c r="B19" s="90" t="s">
        <v>58</v>
      </c>
      <c r="C19" s="90"/>
      <c r="D19" s="90"/>
      <c r="E19" s="90" t="s">
        <v>62</v>
      </c>
      <c r="F19" s="11">
        <f t="shared" si="0"/>
        <v>5000</v>
      </c>
      <c r="G19" s="14">
        <f>G20</f>
        <v>5000</v>
      </c>
      <c r="H19" s="14"/>
      <c r="I19" s="10"/>
      <c r="J19" s="12"/>
      <c r="K19" s="12"/>
    </row>
    <row r="20" spans="1:11" s="13" customFormat="1" ht="89.25" customHeight="1" x14ac:dyDescent="0.25">
      <c r="A20" s="69"/>
      <c r="B20" s="15" t="s">
        <v>58</v>
      </c>
      <c r="C20" s="93" t="s">
        <v>63</v>
      </c>
      <c r="D20" s="82" t="s">
        <v>11</v>
      </c>
      <c r="E20" s="15" t="s">
        <v>59</v>
      </c>
      <c r="F20" s="16">
        <f t="shared" si="0"/>
        <v>5000</v>
      </c>
      <c r="G20" s="17">
        <v>5000</v>
      </c>
      <c r="H20" s="17"/>
      <c r="I20" s="10"/>
      <c r="J20" s="12"/>
      <c r="K20" s="12"/>
    </row>
    <row r="21" spans="1:11" s="13" customFormat="1" ht="30.75" customHeight="1" x14ac:dyDescent="0.25">
      <c r="A21" s="69"/>
      <c r="B21" s="18" t="s">
        <v>7</v>
      </c>
      <c r="C21" s="18"/>
      <c r="D21" s="18"/>
      <c r="E21" s="19" t="s">
        <v>8</v>
      </c>
      <c r="F21" s="14">
        <f>G21+H21</f>
        <v>67462.100000000006</v>
      </c>
      <c r="G21" s="14">
        <f>G22</f>
        <v>16001</v>
      </c>
      <c r="H21" s="14">
        <f>H22</f>
        <v>51461.1</v>
      </c>
      <c r="I21" s="10"/>
      <c r="J21" s="12"/>
      <c r="K21" s="12"/>
    </row>
    <row r="22" spans="1:11" s="13" customFormat="1" ht="29.25" customHeight="1" x14ac:dyDescent="0.25">
      <c r="A22" s="69"/>
      <c r="B22" s="18" t="s">
        <v>9</v>
      </c>
      <c r="C22" s="18"/>
      <c r="D22" s="18"/>
      <c r="E22" s="19" t="s">
        <v>10</v>
      </c>
      <c r="F22" s="14">
        <f>G22+H22</f>
        <v>67462.100000000006</v>
      </c>
      <c r="G22" s="14">
        <f>G25+G26+G23+G24+G27</f>
        <v>16001</v>
      </c>
      <c r="H22" s="14">
        <f>H25+H26+H23+H24+H27</f>
        <v>51461.1</v>
      </c>
      <c r="I22" s="10"/>
      <c r="J22" s="12"/>
      <c r="K22" s="12"/>
    </row>
    <row r="23" spans="1:11" s="13" customFormat="1" ht="32.25" customHeight="1" x14ac:dyDescent="0.25">
      <c r="A23" s="69"/>
      <c r="B23" s="101" t="s">
        <v>9</v>
      </c>
      <c r="C23" s="93" t="s">
        <v>121</v>
      </c>
      <c r="D23" s="101" t="s">
        <v>11</v>
      </c>
      <c r="E23" s="102" t="s">
        <v>120</v>
      </c>
      <c r="F23" s="17">
        <f>G23+H23</f>
        <v>51461.1</v>
      </c>
      <c r="G23" s="17"/>
      <c r="H23" s="17">
        <v>51461.1</v>
      </c>
      <c r="I23" s="10"/>
      <c r="J23" s="12"/>
      <c r="K23" s="12"/>
    </row>
    <row r="24" spans="1:11" s="13" customFormat="1" ht="30" customHeight="1" x14ac:dyDescent="0.25">
      <c r="A24" s="69"/>
      <c r="B24" s="101"/>
      <c r="C24" s="82" t="s">
        <v>122</v>
      </c>
      <c r="D24" s="101"/>
      <c r="E24" s="102"/>
      <c r="F24" s="17">
        <f>G24+H24</f>
        <v>11103.7</v>
      </c>
      <c r="G24" s="17">
        <f>6587.5+4516.2</f>
        <v>11103.7</v>
      </c>
      <c r="H24" s="17"/>
      <c r="I24" s="10"/>
      <c r="J24" s="12"/>
      <c r="K24" s="12"/>
    </row>
    <row r="25" spans="1:11" s="13" customFormat="1" ht="73.5" customHeight="1" x14ac:dyDescent="0.25">
      <c r="A25" s="69"/>
      <c r="B25" s="82" t="s">
        <v>9</v>
      </c>
      <c r="C25" s="93" t="s">
        <v>45</v>
      </c>
      <c r="D25" s="82" t="s">
        <v>12</v>
      </c>
      <c r="E25" s="85" t="s">
        <v>77</v>
      </c>
      <c r="F25" s="17">
        <f>G25+H25</f>
        <v>1554.2</v>
      </c>
      <c r="G25" s="17">
        <v>1554.2</v>
      </c>
      <c r="H25" s="17"/>
      <c r="I25" s="10"/>
      <c r="J25" s="12"/>
      <c r="K25" s="12"/>
    </row>
    <row r="26" spans="1:11" s="13" customFormat="1" ht="64.5" customHeight="1" x14ac:dyDescent="0.25">
      <c r="A26" s="69"/>
      <c r="B26" s="82" t="s">
        <v>9</v>
      </c>
      <c r="C26" s="82" t="s">
        <v>45</v>
      </c>
      <c r="D26" s="82" t="s">
        <v>12</v>
      </c>
      <c r="E26" s="85" t="s">
        <v>72</v>
      </c>
      <c r="F26" s="17">
        <f t="shared" ref="F26" si="1">G26+H26</f>
        <v>3009.1</v>
      </c>
      <c r="G26" s="17">
        <v>3009.1</v>
      </c>
      <c r="H26" s="17"/>
      <c r="I26" s="10"/>
      <c r="J26" s="12"/>
      <c r="K26" s="12"/>
    </row>
    <row r="27" spans="1:11" s="13" customFormat="1" ht="46.5" customHeight="1" x14ac:dyDescent="0.25">
      <c r="A27" s="69"/>
      <c r="B27" s="80" t="s">
        <v>9</v>
      </c>
      <c r="C27" s="80" t="s">
        <v>45</v>
      </c>
      <c r="D27" s="82" t="s">
        <v>11</v>
      </c>
      <c r="E27" s="81" t="s">
        <v>60</v>
      </c>
      <c r="F27" s="17">
        <f>G27+H27</f>
        <v>334</v>
      </c>
      <c r="G27" s="17">
        <v>334</v>
      </c>
      <c r="H27" s="17"/>
      <c r="I27" s="10"/>
      <c r="J27" s="12"/>
      <c r="K27" s="12"/>
    </row>
    <row r="28" spans="1:11" s="13" customFormat="1" ht="27" customHeight="1" x14ac:dyDescent="0.25">
      <c r="A28" s="69"/>
      <c r="B28" s="18" t="s">
        <v>13</v>
      </c>
      <c r="C28" s="18"/>
      <c r="D28" s="18"/>
      <c r="E28" s="19" t="s">
        <v>14</v>
      </c>
      <c r="F28" s="11">
        <f>G28+H28+I28</f>
        <v>117387.09999999999</v>
      </c>
      <c r="G28" s="11">
        <f>G29+G37</f>
        <v>99222.7</v>
      </c>
      <c r="H28" s="11">
        <f t="shared" ref="H28:I28" si="2">H29+H37</f>
        <v>17684.199999999997</v>
      </c>
      <c r="I28" s="11">
        <f t="shared" si="2"/>
        <v>480.2</v>
      </c>
      <c r="J28" s="20"/>
      <c r="K28" s="12"/>
    </row>
    <row r="29" spans="1:11" s="13" customFormat="1" ht="28.5" customHeight="1" x14ac:dyDescent="0.25">
      <c r="A29" s="69"/>
      <c r="B29" s="21" t="s">
        <v>53</v>
      </c>
      <c r="C29" s="91"/>
      <c r="D29" s="91"/>
      <c r="E29" s="84" t="s">
        <v>54</v>
      </c>
      <c r="F29" s="11">
        <f t="shared" si="0"/>
        <v>47265.1</v>
      </c>
      <c r="G29" s="11">
        <f>SUM(G30:G36)</f>
        <v>47265.1</v>
      </c>
      <c r="H29" s="11"/>
      <c r="I29" s="11"/>
      <c r="J29" s="20"/>
      <c r="K29" s="12"/>
    </row>
    <row r="30" spans="1:11" s="25" customFormat="1" ht="30" customHeight="1" x14ac:dyDescent="0.25">
      <c r="A30" s="70"/>
      <c r="B30" s="96" t="s">
        <v>53</v>
      </c>
      <c r="C30" s="101" t="s">
        <v>97</v>
      </c>
      <c r="D30" s="79" t="s">
        <v>11</v>
      </c>
      <c r="E30" s="104" t="s">
        <v>79</v>
      </c>
      <c r="F30" s="17">
        <f t="shared" si="0"/>
        <v>126.1</v>
      </c>
      <c r="G30" s="16">
        <v>126.1</v>
      </c>
      <c r="H30" s="16"/>
      <c r="I30" s="22"/>
      <c r="J30" s="23"/>
      <c r="K30" s="24"/>
    </row>
    <row r="31" spans="1:11" s="25" customFormat="1" ht="30" customHeight="1" x14ac:dyDescent="0.25">
      <c r="A31" s="70"/>
      <c r="B31" s="96"/>
      <c r="C31" s="101"/>
      <c r="D31" s="79" t="s">
        <v>12</v>
      </c>
      <c r="E31" s="104"/>
      <c r="F31" s="17">
        <f t="shared" si="0"/>
        <v>225.6</v>
      </c>
      <c r="G31" s="16">
        <v>225.6</v>
      </c>
      <c r="H31" s="16"/>
      <c r="I31" s="22"/>
      <c r="J31" s="23"/>
      <c r="K31" s="24"/>
    </row>
    <row r="32" spans="1:11" s="25" customFormat="1" ht="33" customHeight="1" x14ac:dyDescent="0.25">
      <c r="A32" s="70"/>
      <c r="B32" s="79" t="s">
        <v>53</v>
      </c>
      <c r="C32" s="82" t="s">
        <v>97</v>
      </c>
      <c r="D32" s="79" t="s">
        <v>11</v>
      </c>
      <c r="E32" s="85" t="s">
        <v>133</v>
      </c>
      <c r="F32" s="17">
        <f t="shared" ref="F32:F36" si="3">G32+H32</f>
        <v>2.6</v>
      </c>
      <c r="G32" s="16">
        <v>2.6</v>
      </c>
      <c r="H32" s="16"/>
      <c r="I32" s="22"/>
      <c r="J32" s="23"/>
      <c r="K32" s="24"/>
    </row>
    <row r="33" spans="1:11" s="13" customFormat="1" ht="36.75" customHeight="1" x14ac:dyDescent="0.25">
      <c r="A33" s="69"/>
      <c r="B33" s="79" t="s">
        <v>53</v>
      </c>
      <c r="C33" s="82" t="s">
        <v>97</v>
      </c>
      <c r="D33" s="79" t="s">
        <v>11</v>
      </c>
      <c r="E33" s="85" t="s">
        <v>55</v>
      </c>
      <c r="F33" s="17">
        <f t="shared" si="3"/>
        <v>19815.2</v>
      </c>
      <c r="G33" s="17">
        <v>19815.2</v>
      </c>
      <c r="H33" s="17"/>
      <c r="I33" s="10"/>
      <c r="J33" s="20"/>
      <c r="K33" s="12"/>
    </row>
    <row r="34" spans="1:11" s="13" customFormat="1" ht="36.75" customHeight="1" x14ac:dyDescent="0.25">
      <c r="A34" s="69"/>
      <c r="B34" s="79" t="s">
        <v>53</v>
      </c>
      <c r="C34" s="82" t="s">
        <v>97</v>
      </c>
      <c r="D34" s="79" t="s">
        <v>11</v>
      </c>
      <c r="E34" s="85" t="s">
        <v>56</v>
      </c>
      <c r="F34" s="17">
        <f t="shared" si="3"/>
        <v>9300</v>
      </c>
      <c r="G34" s="17">
        <v>9300</v>
      </c>
      <c r="H34" s="17"/>
      <c r="I34" s="10"/>
      <c r="J34" s="20"/>
      <c r="K34" s="12"/>
    </row>
    <row r="35" spans="1:11" s="13" customFormat="1" ht="36.75" customHeight="1" x14ac:dyDescent="0.25">
      <c r="A35" s="69"/>
      <c r="B35" s="79" t="s">
        <v>53</v>
      </c>
      <c r="C35" s="82" t="s">
        <v>97</v>
      </c>
      <c r="D35" s="79" t="s">
        <v>11</v>
      </c>
      <c r="E35" s="85" t="s">
        <v>130</v>
      </c>
      <c r="F35" s="17">
        <f t="shared" si="3"/>
        <v>17601.7</v>
      </c>
      <c r="G35" s="17">
        <v>17601.7</v>
      </c>
      <c r="H35" s="17"/>
      <c r="I35" s="10"/>
      <c r="J35" s="20"/>
      <c r="K35" s="12"/>
    </row>
    <row r="36" spans="1:11" s="13" customFormat="1" ht="38.25" customHeight="1" x14ac:dyDescent="0.25">
      <c r="A36" s="69"/>
      <c r="B36" s="79" t="s">
        <v>53</v>
      </c>
      <c r="C36" s="82" t="s">
        <v>97</v>
      </c>
      <c r="D36" s="79" t="s">
        <v>11</v>
      </c>
      <c r="E36" s="85" t="s">
        <v>78</v>
      </c>
      <c r="F36" s="17">
        <f t="shared" si="3"/>
        <v>193.9</v>
      </c>
      <c r="G36" s="17">
        <v>193.9</v>
      </c>
      <c r="H36" s="17"/>
      <c r="I36" s="10"/>
      <c r="J36" s="20"/>
      <c r="K36" s="12"/>
    </row>
    <row r="37" spans="1:11" s="13" customFormat="1" ht="27.75" customHeight="1" x14ac:dyDescent="0.25">
      <c r="A37" s="69"/>
      <c r="B37" s="18" t="s">
        <v>15</v>
      </c>
      <c r="C37" s="18"/>
      <c r="D37" s="18"/>
      <c r="E37" s="19" t="s">
        <v>16</v>
      </c>
      <c r="F37" s="11">
        <f>G37+H37+I37</f>
        <v>70121.999999999985</v>
      </c>
      <c r="G37" s="11">
        <f>SUM(G38:G46)</f>
        <v>51957.599999999999</v>
      </c>
      <c r="H37" s="11">
        <f t="shared" ref="H37:I37" si="4">SUM(H38:H46)</f>
        <v>17684.199999999997</v>
      </c>
      <c r="I37" s="11">
        <f t="shared" si="4"/>
        <v>480.2</v>
      </c>
      <c r="J37" s="12"/>
      <c r="K37" s="12"/>
    </row>
    <row r="38" spans="1:11" s="13" customFormat="1" ht="45.75" customHeight="1" x14ac:dyDescent="0.25">
      <c r="A38" s="69"/>
      <c r="B38" s="82" t="s">
        <v>15</v>
      </c>
      <c r="C38" s="92" t="s">
        <v>98</v>
      </c>
      <c r="D38" s="82" t="s">
        <v>11</v>
      </c>
      <c r="E38" s="83" t="s">
        <v>73</v>
      </c>
      <c r="F38" s="16">
        <f>G38+H38+I38</f>
        <v>10650</v>
      </c>
      <c r="G38" s="16">
        <v>7291.7</v>
      </c>
      <c r="H38" s="16">
        <v>3342.3</v>
      </c>
      <c r="I38" s="16">
        <f>1+15</f>
        <v>16</v>
      </c>
      <c r="J38" s="12"/>
      <c r="K38" s="12"/>
    </row>
    <row r="39" spans="1:11" s="13" customFormat="1" ht="40.5" customHeight="1" x14ac:dyDescent="0.25">
      <c r="A39" s="69"/>
      <c r="B39" s="82" t="s">
        <v>15</v>
      </c>
      <c r="C39" s="79" t="s">
        <v>99</v>
      </c>
      <c r="D39" s="82" t="s">
        <v>12</v>
      </c>
      <c r="E39" s="83" t="s">
        <v>116</v>
      </c>
      <c r="F39" s="16">
        <f t="shared" ref="F39:F46" si="5">G39+H39+I39</f>
        <v>8394.9</v>
      </c>
      <c r="G39" s="16">
        <f>5044.9-41</f>
        <v>5003.8999999999996</v>
      </c>
      <c r="H39" s="16">
        <v>3350</v>
      </c>
      <c r="I39" s="16">
        <f>21+20</f>
        <v>41</v>
      </c>
      <c r="J39" s="12"/>
      <c r="K39" s="12"/>
    </row>
    <row r="40" spans="1:11" s="13" customFormat="1" ht="59.25" customHeight="1" x14ac:dyDescent="0.25">
      <c r="A40" s="69"/>
      <c r="B40" s="82" t="s">
        <v>15</v>
      </c>
      <c r="C40" s="79" t="s">
        <v>100</v>
      </c>
      <c r="D40" s="82" t="s">
        <v>11</v>
      </c>
      <c r="E40" s="83" t="s">
        <v>81</v>
      </c>
      <c r="F40" s="16">
        <f t="shared" si="5"/>
        <v>8893.2000000000007</v>
      </c>
      <c r="G40" s="16">
        <v>6436.6</v>
      </c>
      <c r="H40" s="16">
        <v>2442</v>
      </c>
      <c r="I40" s="16">
        <v>14.6</v>
      </c>
      <c r="J40" s="12"/>
      <c r="K40" s="12"/>
    </row>
    <row r="41" spans="1:11" s="13" customFormat="1" ht="54.75" customHeight="1" x14ac:dyDescent="0.25">
      <c r="A41" s="69"/>
      <c r="B41" s="82" t="s">
        <v>15</v>
      </c>
      <c r="C41" s="79" t="s">
        <v>101</v>
      </c>
      <c r="D41" s="82" t="s">
        <v>12</v>
      </c>
      <c r="E41" s="85" t="s">
        <v>119</v>
      </c>
      <c r="F41" s="16">
        <f t="shared" si="5"/>
        <v>16489.2</v>
      </c>
      <c r="G41" s="16">
        <f>20384.7+100+60-160-4780-1571.3+33.6</f>
        <v>14067.000000000002</v>
      </c>
      <c r="H41" s="16">
        <f>2311.7+0.1</f>
        <v>2311.7999999999997</v>
      </c>
      <c r="I41" s="16">
        <v>110.4</v>
      </c>
      <c r="J41" s="12"/>
      <c r="K41" s="12"/>
    </row>
    <row r="42" spans="1:11" s="13" customFormat="1" ht="55.5" customHeight="1" x14ac:dyDescent="0.25">
      <c r="A42" s="69"/>
      <c r="B42" s="26" t="s">
        <v>15</v>
      </c>
      <c r="C42" s="79" t="s">
        <v>102</v>
      </c>
      <c r="D42" s="82" t="s">
        <v>12</v>
      </c>
      <c r="E42" s="85" t="s">
        <v>74</v>
      </c>
      <c r="F42" s="16">
        <f t="shared" si="5"/>
        <v>10658.1</v>
      </c>
      <c r="G42" s="16">
        <v>7415.3</v>
      </c>
      <c r="H42" s="16">
        <v>2964.1</v>
      </c>
      <c r="I42" s="16">
        <v>278.7</v>
      </c>
      <c r="J42" s="12"/>
      <c r="K42" s="12"/>
    </row>
    <row r="43" spans="1:11" s="13" customFormat="1" ht="57.75" customHeight="1" x14ac:dyDescent="0.25">
      <c r="A43" s="69"/>
      <c r="B43" s="26" t="s">
        <v>15</v>
      </c>
      <c r="C43" s="79" t="s">
        <v>103</v>
      </c>
      <c r="D43" s="82" t="s">
        <v>12</v>
      </c>
      <c r="E43" s="85" t="s">
        <v>75</v>
      </c>
      <c r="F43" s="16">
        <f t="shared" si="5"/>
        <v>8061.6</v>
      </c>
      <c r="G43" s="16">
        <f>4898.8-5-15-110.7</f>
        <v>4768.1000000000004</v>
      </c>
      <c r="H43" s="16">
        <v>3274</v>
      </c>
      <c r="I43" s="16">
        <v>19.5</v>
      </c>
      <c r="J43" s="12"/>
      <c r="K43" s="12"/>
    </row>
    <row r="44" spans="1:11" s="13" customFormat="1" ht="38.25" customHeight="1" x14ac:dyDescent="0.25">
      <c r="A44" s="69"/>
      <c r="B44" s="26" t="s">
        <v>15</v>
      </c>
      <c r="C44" s="92" t="s">
        <v>132</v>
      </c>
      <c r="D44" s="82" t="s">
        <v>12</v>
      </c>
      <c r="E44" s="85" t="s">
        <v>140</v>
      </c>
      <c r="F44" s="16">
        <f t="shared" si="5"/>
        <v>4718</v>
      </c>
      <c r="G44" s="16">
        <f>4800-82</f>
        <v>4718</v>
      </c>
      <c r="H44" s="16"/>
      <c r="I44" s="16"/>
      <c r="J44" s="12"/>
      <c r="K44" s="12"/>
    </row>
    <row r="45" spans="1:11" s="13" customFormat="1" ht="53.25" customHeight="1" x14ac:dyDescent="0.25">
      <c r="A45" s="69"/>
      <c r="B45" s="26" t="s">
        <v>15</v>
      </c>
      <c r="C45" s="79" t="s">
        <v>132</v>
      </c>
      <c r="D45" s="82" t="s">
        <v>11</v>
      </c>
      <c r="E45" s="85" t="s">
        <v>134</v>
      </c>
      <c r="F45" s="16">
        <f t="shared" si="5"/>
        <v>2249</v>
      </c>
      <c r="G45" s="16">
        <v>2249</v>
      </c>
      <c r="H45" s="16"/>
      <c r="I45" s="16"/>
      <c r="J45" s="12"/>
      <c r="K45" s="12"/>
    </row>
    <row r="46" spans="1:11" s="13" customFormat="1" ht="53.25" customHeight="1" x14ac:dyDescent="0.25">
      <c r="A46" s="69"/>
      <c r="B46" s="26" t="s">
        <v>15</v>
      </c>
      <c r="C46" s="79" t="s">
        <v>132</v>
      </c>
      <c r="D46" s="82" t="s">
        <v>11</v>
      </c>
      <c r="E46" s="85" t="s">
        <v>60</v>
      </c>
      <c r="F46" s="16">
        <f t="shared" si="5"/>
        <v>8</v>
      </c>
      <c r="G46" s="16">
        <v>8</v>
      </c>
      <c r="H46" s="16"/>
      <c r="I46" s="16"/>
      <c r="J46" s="12"/>
      <c r="K46" s="12"/>
    </row>
    <row r="47" spans="1:11" s="13" customFormat="1" ht="29.25" customHeight="1" x14ac:dyDescent="0.25">
      <c r="A47" s="69"/>
      <c r="B47" s="27" t="s">
        <v>51</v>
      </c>
      <c r="C47" s="28"/>
      <c r="D47" s="29"/>
      <c r="E47" s="30" t="s">
        <v>52</v>
      </c>
      <c r="F47" s="11">
        <f>G47+H47</f>
        <v>226552.30000000002</v>
      </c>
      <c r="G47" s="11">
        <f>G50+G48</f>
        <v>226552.30000000002</v>
      </c>
      <c r="H47" s="17"/>
      <c r="I47" s="10"/>
      <c r="J47" s="12"/>
      <c r="K47" s="12"/>
    </row>
    <row r="48" spans="1:11" s="13" customFormat="1" ht="29.25" customHeight="1" x14ac:dyDescent="0.25">
      <c r="A48" s="69"/>
      <c r="B48" s="18" t="s">
        <v>65</v>
      </c>
      <c r="C48" s="31"/>
      <c r="D48" s="32"/>
      <c r="E48" s="91" t="s">
        <v>66</v>
      </c>
      <c r="F48" s="11">
        <f t="shared" ref="F48" si="6">G48+H48</f>
        <v>207801.2</v>
      </c>
      <c r="G48" s="11">
        <f>G49</f>
        <v>207801.2</v>
      </c>
      <c r="H48" s="17"/>
      <c r="I48" s="10"/>
      <c r="J48" s="12"/>
      <c r="K48" s="12"/>
    </row>
    <row r="49" spans="1:252" s="13" customFormat="1" ht="57.75" customHeight="1" x14ac:dyDescent="0.25">
      <c r="A49" s="69"/>
      <c r="B49" s="33">
        <v>1102</v>
      </c>
      <c r="C49" s="92" t="s">
        <v>96</v>
      </c>
      <c r="D49" s="33">
        <v>400</v>
      </c>
      <c r="E49" s="34" t="s">
        <v>67</v>
      </c>
      <c r="F49" s="16">
        <f>G49+H49</f>
        <v>207801.2</v>
      </c>
      <c r="G49" s="16">
        <f>50000+157801.2</f>
        <v>207801.2</v>
      </c>
      <c r="H49" s="17"/>
      <c r="I49" s="10"/>
      <c r="J49" s="12"/>
      <c r="K49" s="12"/>
    </row>
    <row r="50" spans="1:252" s="13" customFormat="1" ht="38.25" customHeight="1" x14ac:dyDescent="0.25">
      <c r="A50" s="69"/>
      <c r="B50" s="18" t="s">
        <v>47</v>
      </c>
      <c r="C50" s="18"/>
      <c r="D50" s="18"/>
      <c r="E50" s="84" t="s">
        <v>48</v>
      </c>
      <c r="F50" s="11">
        <f>G50+H50</f>
        <v>18751.100000000002</v>
      </c>
      <c r="G50" s="11">
        <f>G51+G52</f>
        <v>18751.100000000002</v>
      </c>
      <c r="H50" s="17"/>
      <c r="I50" s="10"/>
      <c r="J50" s="12"/>
      <c r="K50" s="12"/>
    </row>
    <row r="51" spans="1:252" s="13" customFormat="1" ht="54.75" customHeight="1" x14ac:dyDescent="0.25">
      <c r="A51" s="69"/>
      <c r="B51" s="82">
        <v>1105</v>
      </c>
      <c r="C51" s="93" t="s">
        <v>96</v>
      </c>
      <c r="D51" s="82">
        <v>400</v>
      </c>
      <c r="E51" s="35" t="s">
        <v>135</v>
      </c>
      <c r="F51" s="16">
        <f>G51+H51</f>
        <v>18725.900000000001</v>
      </c>
      <c r="G51" s="16">
        <v>18725.900000000001</v>
      </c>
      <c r="H51" s="17"/>
      <c r="I51" s="10"/>
      <c r="J51" s="12"/>
      <c r="K51" s="12"/>
    </row>
    <row r="52" spans="1:252" s="13" customFormat="1" ht="54.75" customHeight="1" x14ac:dyDescent="0.25">
      <c r="A52" s="69"/>
      <c r="B52" s="82">
        <v>1105</v>
      </c>
      <c r="C52" s="82" t="s">
        <v>96</v>
      </c>
      <c r="D52" s="82">
        <v>400</v>
      </c>
      <c r="E52" s="85" t="s">
        <v>60</v>
      </c>
      <c r="F52" s="16">
        <f>G52+H52</f>
        <v>25.2</v>
      </c>
      <c r="G52" s="16">
        <v>25.2</v>
      </c>
      <c r="H52" s="17"/>
      <c r="I52" s="10"/>
      <c r="J52" s="12"/>
      <c r="K52" s="12"/>
    </row>
    <row r="53" spans="1:252" s="13" customFormat="1" ht="30" customHeight="1" x14ac:dyDescent="0.25">
      <c r="A53" s="69"/>
      <c r="B53" s="103" t="s">
        <v>43</v>
      </c>
      <c r="C53" s="103"/>
      <c r="D53" s="103"/>
      <c r="E53" s="103"/>
      <c r="F53" s="11">
        <f>G53+H53+I53</f>
        <v>698723.9</v>
      </c>
      <c r="G53" s="11">
        <f>G54+G66+G80+G95</f>
        <v>63029.1</v>
      </c>
      <c r="H53" s="11">
        <f t="shared" ref="H53:I53" si="7">H54+H66+H80+H95</f>
        <v>529891.5</v>
      </c>
      <c r="I53" s="11">
        <f t="shared" si="7"/>
        <v>105803.3</v>
      </c>
      <c r="J53" s="12"/>
      <c r="K53" s="12"/>
    </row>
    <row r="54" spans="1:252" ht="29.25" customHeight="1" x14ac:dyDescent="0.25">
      <c r="A54" s="71"/>
      <c r="B54" s="21" t="s">
        <v>7</v>
      </c>
      <c r="C54" s="21"/>
      <c r="D54" s="33"/>
      <c r="E54" s="91" t="s">
        <v>8</v>
      </c>
      <c r="F54" s="14">
        <f t="shared" si="0"/>
        <v>247259.6</v>
      </c>
      <c r="G54" s="11">
        <f>G55+G57</f>
        <v>17023.899999999998</v>
      </c>
      <c r="H54" s="11">
        <f>H55+H57</f>
        <v>230235.7</v>
      </c>
      <c r="I54" s="82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</row>
    <row r="55" spans="1:252" ht="29.25" customHeight="1" x14ac:dyDescent="0.25">
      <c r="A55" s="71"/>
      <c r="B55" s="21" t="s">
        <v>69</v>
      </c>
      <c r="C55" s="21"/>
      <c r="D55" s="33"/>
      <c r="E55" s="91" t="s">
        <v>70</v>
      </c>
      <c r="F55" s="11">
        <f t="shared" si="0"/>
        <v>10702.900000000001</v>
      </c>
      <c r="G55" s="11">
        <f>G56</f>
        <v>749.2</v>
      </c>
      <c r="H55" s="11">
        <f>H56</f>
        <v>9953.7000000000007</v>
      </c>
      <c r="I55" s="82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  <c r="GY55" s="36"/>
      <c r="GZ55" s="36"/>
      <c r="HA55" s="36"/>
      <c r="HB55" s="36"/>
      <c r="HC55" s="36"/>
      <c r="HD55" s="36"/>
      <c r="HE55" s="36"/>
      <c r="HF55" s="36"/>
      <c r="HG55" s="36"/>
      <c r="HH55" s="36"/>
      <c r="HI55" s="36"/>
      <c r="HJ55" s="36"/>
      <c r="HK55" s="36"/>
      <c r="HL55" s="36"/>
      <c r="HM55" s="36"/>
      <c r="HN55" s="36"/>
      <c r="HO55" s="36"/>
      <c r="HP55" s="36"/>
      <c r="HQ55" s="36"/>
      <c r="HR55" s="36"/>
      <c r="HS55" s="36"/>
      <c r="HT55" s="36"/>
      <c r="HU55" s="36"/>
      <c r="HV55" s="36"/>
      <c r="HW55" s="36"/>
      <c r="HX55" s="36"/>
      <c r="HY55" s="36"/>
      <c r="HZ55" s="36"/>
      <c r="IA55" s="36"/>
      <c r="IB55" s="36"/>
      <c r="IC55" s="36"/>
      <c r="ID55" s="36"/>
      <c r="IE55" s="36"/>
      <c r="IF55" s="36"/>
      <c r="IG55" s="36"/>
      <c r="IH55" s="36"/>
      <c r="II55" s="36"/>
      <c r="IJ55" s="36"/>
      <c r="IK55" s="36"/>
      <c r="IL55" s="36"/>
      <c r="IM55" s="36"/>
      <c r="IN55" s="36"/>
      <c r="IO55" s="36"/>
      <c r="IP55" s="36"/>
      <c r="IQ55" s="36"/>
      <c r="IR55" s="36"/>
    </row>
    <row r="56" spans="1:252" s="2" customFormat="1" ht="69.75" customHeight="1" x14ac:dyDescent="0.25">
      <c r="A56" s="71"/>
      <c r="B56" s="79" t="s">
        <v>69</v>
      </c>
      <c r="C56" s="94" t="s">
        <v>104</v>
      </c>
      <c r="D56" s="33">
        <v>200</v>
      </c>
      <c r="E56" s="95" t="s">
        <v>71</v>
      </c>
      <c r="F56" s="17">
        <f>G56+H56</f>
        <v>10702.900000000001</v>
      </c>
      <c r="G56" s="16">
        <v>749.2</v>
      </c>
      <c r="H56" s="16">
        <v>9953.7000000000007</v>
      </c>
      <c r="I56" s="82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</row>
    <row r="57" spans="1:252" s="6" customFormat="1" ht="30.75" customHeight="1" x14ac:dyDescent="0.25">
      <c r="A57" s="72"/>
      <c r="B57" s="18" t="s">
        <v>9</v>
      </c>
      <c r="C57" s="37"/>
      <c r="D57" s="37"/>
      <c r="E57" s="90" t="s">
        <v>10</v>
      </c>
      <c r="F57" s="14">
        <f t="shared" si="0"/>
        <v>236556.7</v>
      </c>
      <c r="G57" s="14">
        <f>SUM(G58:G65)</f>
        <v>16274.699999999997</v>
      </c>
      <c r="H57" s="14">
        <f>SUM(H58:H65)</f>
        <v>220282</v>
      </c>
      <c r="I57" s="38"/>
      <c r="J57" s="39"/>
      <c r="K57" s="39"/>
    </row>
    <row r="58" spans="1:252" ht="41.25" customHeight="1" x14ac:dyDescent="0.25">
      <c r="A58" s="72"/>
      <c r="B58" s="82" t="s">
        <v>9</v>
      </c>
      <c r="C58" s="92" t="s">
        <v>91</v>
      </c>
      <c r="D58" s="82" t="s">
        <v>12</v>
      </c>
      <c r="E58" s="40" t="s">
        <v>33</v>
      </c>
      <c r="F58" s="16">
        <f t="shared" si="0"/>
        <v>75865.899999999994</v>
      </c>
      <c r="G58" s="16"/>
      <c r="H58" s="17">
        <v>75865.899999999994</v>
      </c>
      <c r="I58" s="41"/>
      <c r="J58" s="42"/>
      <c r="K58" s="42"/>
    </row>
    <row r="59" spans="1:252" ht="33.75" customHeight="1" x14ac:dyDescent="0.25">
      <c r="A59" s="72"/>
      <c r="B59" s="101" t="s">
        <v>9</v>
      </c>
      <c r="C59" s="92" t="s">
        <v>90</v>
      </c>
      <c r="D59" s="101" t="s">
        <v>12</v>
      </c>
      <c r="E59" s="102" t="s">
        <v>136</v>
      </c>
      <c r="F59" s="16">
        <f t="shared" ref="F59:F60" si="8">G59+H59</f>
        <v>20530.7</v>
      </c>
      <c r="G59" s="16"/>
      <c r="H59" s="17">
        <v>20530.7</v>
      </c>
      <c r="I59" s="41"/>
      <c r="J59" s="42"/>
      <c r="K59" s="42"/>
    </row>
    <row r="60" spans="1:252" ht="32.25" customHeight="1" x14ac:dyDescent="0.25">
      <c r="A60" s="72"/>
      <c r="B60" s="101"/>
      <c r="C60" s="92" t="s">
        <v>92</v>
      </c>
      <c r="D60" s="101"/>
      <c r="E60" s="102"/>
      <c r="F60" s="16">
        <f t="shared" si="8"/>
        <v>1545.3</v>
      </c>
      <c r="G60" s="16">
        <v>1545.3</v>
      </c>
      <c r="H60" s="17"/>
      <c r="I60" s="41"/>
      <c r="J60" s="42"/>
      <c r="K60" s="42"/>
    </row>
    <row r="61" spans="1:252" ht="27.75" customHeight="1" x14ac:dyDescent="0.25">
      <c r="A61" s="72"/>
      <c r="B61" s="107" t="s">
        <v>9</v>
      </c>
      <c r="C61" s="79" t="s">
        <v>90</v>
      </c>
      <c r="D61" s="101" t="s">
        <v>12</v>
      </c>
      <c r="E61" s="105" t="s">
        <v>137</v>
      </c>
      <c r="F61" s="16">
        <f t="shared" ref="F61:F64" si="9">G61+H61</f>
        <v>123885.4</v>
      </c>
      <c r="G61" s="43"/>
      <c r="H61" s="17">
        <v>123885.4</v>
      </c>
      <c r="I61" s="41"/>
      <c r="J61" s="42"/>
      <c r="K61" s="42"/>
    </row>
    <row r="62" spans="1:252" ht="30" customHeight="1" x14ac:dyDescent="0.25">
      <c r="A62" s="72"/>
      <c r="B62" s="98"/>
      <c r="C62" s="79" t="s">
        <v>92</v>
      </c>
      <c r="D62" s="101"/>
      <c r="E62" s="106"/>
      <c r="F62" s="16">
        <f t="shared" si="9"/>
        <v>11462.9</v>
      </c>
      <c r="G62" s="16">
        <v>11462.9</v>
      </c>
      <c r="H62" s="17"/>
      <c r="I62" s="41"/>
      <c r="J62" s="42"/>
      <c r="K62" s="42"/>
    </row>
    <row r="63" spans="1:252" ht="63" customHeight="1" x14ac:dyDescent="0.25">
      <c r="A63" s="72"/>
      <c r="B63" s="26" t="s">
        <v>9</v>
      </c>
      <c r="C63" s="92" t="s">
        <v>84</v>
      </c>
      <c r="D63" s="26" t="s">
        <v>12</v>
      </c>
      <c r="E63" s="44" t="s">
        <v>143</v>
      </c>
      <c r="F63" s="16">
        <f t="shared" si="9"/>
        <v>274.3</v>
      </c>
      <c r="G63" s="16">
        <v>274.3</v>
      </c>
      <c r="H63" s="68"/>
      <c r="I63" s="78"/>
      <c r="J63" s="42"/>
      <c r="K63" s="42"/>
    </row>
    <row r="64" spans="1:252" ht="48" customHeight="1" x14ac:dyDescent="0.25">
      <c r="A64" s="72"/>
      <c r="B64" s="26" t="s">
        <v>9</v>
      </c>
      <c r="C64" s="79" t="s">
        <v>84</v>
      </c>
      <c r="D64" s="26" t="s">
        <v>12</v>
      </c>
      <c r="E64" s="44" t="s">
        <v>145</v>
      </c>
      <c r="F64" s="16">
        <f t="shared" si="9"/>
        <v>1150.9000000000001</v>
      </c>
      <c r="G64" s="16">
        <v>1150.9000000000001</v>
      </c>
      <c r="H64" s="68"/>
      <c r="I64" s="78"/>
      <c r="J64" s="42"/>
      <c r="K64" s="42"/>
    </row>
    <row r="65" spans="1:13" ht="50.25" customHeight="1" x14ac:dyDescent="0.25">
      <c r="A65" s="72"/>
      <c r="B65" s="82" t="s">
        <v>9</v>
      </c>
      <c r="C65" s="79" t="s">
        <v>84</v>
      </c>
      <c r="D65" s="82" t="s">
        <v>12</v>
      </c>
      <c r="E65" s="44" t="s">
        <v>128</v>
      </c>
      <c r="F65" s="16">
        <f t="shared" si="0"/>
        <v>1841.3</v>
      </c>
      <c r="G65" s="16">
        <v>1841.3</v>
      </c>
      <c r="H65" s="17"/>
      <c r="I65" s="41"/>
      <c r="J65" s="42"/>
      <c r="K65" s="42"/>
    </row>
    <row r="66" spans="1:13" ht="29.25" customHeight="1" x14ac:dyDescent="0.25">
      <c r="A66" s="73"/>
      <c r="B66" s="21" t="s">
        <v>13</v>
      </c>
      <c r="C66" s="82"/>
      <c r="D66" s="82"/>
      <c r="E66" s="84" t="s">
        <v>14</v>
      </c>
      <c r="F66" s="11">
        <f t="shared" ref="F66:F71" si="10">G66+H66+I66</f>
        <v>76077.899999999994</v>
      </c>
      <c r="G66" s="11">
        <f>G71+G69+G67</f>
        <v>24955.999999999996</v>
      </c>
      <c r="H66" s="11">
        <f>H71+H69+H67</f>
        <v>45189.2</v>
      </c>
      <c r="I66" s="11">
        <f>I71+I69+I67</f>
        <v>5932.7</v>
      </c>
      <c r="J66" s="42"/>
      <c r="K66" s="42"/>
    </row>
    <row r="67" spans="1:13" ht="29.25" customHeight="1" x14ac:dyDescent="0.25">
      <c r="A67" s="73"/>
      <c r="B67" s="18" t="s">
        <v>27</v>
      </c>
      <c r="C67" s="18"/>
      <c r="D67" s="18"/>
      <c r="E67" s="19" t="s">
        <v>28</v>
      </c>
      <c r="F67" s="11">
        <f t="shared" si="10"/>
        <v>1714.3</v>
      </c>
      <c r="G67" s="11">
        <f>G68</f>
        <v>1714.3</v>
      </c>
      <c r="H67" s="11"/>
      <c r="I67" s="11"/>
      <c r="J67" s="42"/>
      <c r="K67" s="42"/>
    </row>
    <row r="68" spans="1:13" ht="36" customHeight="1" x14ac:dyDescent="0.25">
      <c r="A68" s="73"/>
      <c r="B68" s="82" t="s">
        <v>27</v>
      </c>
      <c r="C68" s="26" t="s">
        <v>141</v>
      </c>
      <c r="D68" s="26" t="s">
        <v>12</v>
      </c>
      <c r="E68" s="83" t="s">
        <v>142</v>
      </c>
      <c r="F68" s="16">
        <f t="shared" si="10"/>
        <v>1714.3</v>
      </c>
      <c r="G68" s="16">
        <v>1714.3</v>
      </c>
      <c r="H68" s="16"/>
      <c r="I68" s="16"/>
      <c r="J68" s="42"/>
      <c r="K68" s="42"/>
    </row>
    <row r="69" spans="1:13" ht="29.25" customHeight="1" x14ac:dyDescent="0.25">
      <c r="A69" s="73"/>
      <c r="B69" s="21" t="s">
        <v>53</v>
      </c>
      <c r="C69" s="91"/>
      <c r="D69" s="91"/>
      <c r="E69" s="84" t="s">
        <v>54</v>
      </c>
      <c r="F69" s="11">
        <f t="shared" si="10"/>
        <v>199.8</v>
      </c>
      <c r="G69" s="11">
        <f>G70</f>
        <v>199.8</v>
      </c>
      <c r="H69" s="11"/>
      <c r="I69" s="11"/>
      <c r="J69" s="42"/>
      <c r="K69" s="42"/>
    </row>
    <row r="70" spans="1:13" ht="47.25" customHeight="1" x14ac:dyDescent="0.25">
      <c r="A70" s="73"/>
      <c r="B70" s="79" t="s">
        <v>53</v>
      </c>
      <c r="C70" s="92" t="s">
        <v>124</v>
      </c>
      <c r="D70" s="79" t="s">
        <v>12</v>
      </c>
      <c r="E70" s="85" t="s">
        <v>79</v>
      </c>
      <c r="F70" s="16">
        <f t="shared" si="10"/>
        <v>199.8</v>
      </c>
      <c r="G70" s="16">
        <v>199.8</v>
      </c>
      <c r="H70" s="16"/>
      <c r="I70" s="16"/>
      <c r="J70" s="42"/>
      <c r="K70" s="42"/>
    </row>
    <row r="71" spans="1:13" ht="28.5" customHeight="1" x14ac:dyDescent="0.25">
      <c r="A71" s="73"/>
      <c r="B71" s="21" t="s">
        <v>15</v>
      </c>
      <c r="C71" s="21"/>
      <c r="D71" s="21"/>
      <c r="E71" s="84" t="s">
        <v>16</v>
      </c>
      <c r="F71" s="11">
        <f t="shared" si="10"/>
        <v>74163.799999999988</v>
      </c>
      <c r="G71" s="11">
        <f>SUM(G72:G79)</f>
        <v>23041.899999999998</v>
      </c>
      <c r="H71" s="11">
        <f>SUM(H72:H79)</f>
        <v>45189.2</v>
      </c>
      <c r="I71" s="11">
        <f>SUM(I72:I79)</f>
        <v>5932.7</v>
      </c>
      <c r="J71" s="42"/>
      <c r="K71" s="42"/>
    </row>
    <row r="72" spans="1:13" ht="36.75" customHeight="1" x14ac:dyDescent="0.25">
      <c r="A72" s="73"/>
      <c r="B72" s="97" t="s">
        <v>15</v>
      </c>
      <c r="C72" s="92" t="s">
        <v>93</v>
      </c>
      <c r="D72" s="97" t="s">
        <v>12</v>
      </c>
      <c r="E72" s="99" t="s">
        <v>32</v>
      </c>
      <c r="F72" s="16">
        <f>G72+H72</f>
        <v>15.4</v>
      </c>
      <c r="G72" s="16">
        <v>15.4</v>
      </c>
      <c r="H72" s="16"/>
      <c r="I72" s="16"/>
      <c r="J72" s="42"/>
      <c r="K72" s="42"/>
    </row>
    <row r="73" spans="1:13" ht="34.5" customHeight="1" x14ac:dyDescent="0.25">
      <c r="A73" s="73"/>
      <c r="B73" s="98"/>
      <c r="C73" s="79" t="s">
        <v>111</v>
      </c>
      <c r="D73" s="98"/>
      <c r="E73" s="100"/>
      <c r="F73" s="16">
        <f t="shared" si="0"/>
        <v>47313.799999999996</v>
      </c>
      <c r="G73" s="45">
        <v>7420.2</v>
      </c>
      <c r="H73" s="45">
        <f>37500+2393.6</f>
        <v>39893.599999999999</v>
      </c>
      <c r="I73" s="41"/>
      <c r="J73" s="42"/>
      <c r="K73" s="42"/>
    </row>
    <row r="74" spans="1:13" ht="48.75" customHeight="1" x14ac:dyDescent="0.25">
      <c r="A74" s="73"/>
      <c r="B74" s="26" t="s">
        <v>15</v>
      </c>
      <c r="C74" s="79" t="s">
        <v>105</v>
      </c>
      <c r="D74" s="82" t="s">
        <v>12</v>
      </c>
      <c r="E74" s="85" t="s">
        <v>117</v>
      </c>
      <c r="F74" s="16">
        <f>G74+H74+I74</f>
        <v>5906.2999999999993</v>
      </c>
      <c r="G74" s="45">
        <v>3097.1</v>
      </c>
      <c r="H74" s="45">
        <v>2789.2</v>
      </c>
      <c r="I74" s="45">
        <v>20</v>
      </c>
      <c r="J74" s="42"/>
      <c r="K74" s="42"/>
    </row>
    <row r="75" spans="1:13" ht="54" customHeight="1" x14ac:dyDescent="0.25">
      <c r="A75" s="73"/>
      <c r="B75" s="26" t="s">
        <v>15</v>
      </c>
      <c r="C75" s="79" t="s">
        <v>106</v>
      </c>
      <c r="D75" s="82" t="s">
        <v>12</v>
      </c>
      <c r="E75" s="85" t="s">
        <v>118</v>
      </c>
      <c r="F75" s="16">
        <f>G75+H75+I75</f>
        <v>7158.4999999999991</v>
      </c>
      <c r="G75" s="45">
        <v>4639.3999999999996</v>
      </c>
      <c r="H75" s="45">
        <v>2506.4</v>
      </c>
      <c r="I75" s="45">
        <v>12.7</v>
      </c>
      <c r="J75" s="42"/>
      <c r="K75" s="42"/>
    </row>
    <row r="76" spans="1:13" ht="48" customHeight="1" x14ac:dyDescent="0.25">
      <c r="A76" s="73"/>
      <c r="B76" s="82" t="s">
        <v>15</v>
      </c>
      <c r="C76" s="79" t="s">
        <v>93</v>
      </c>
      <c r="D76" s="82" t="s">
        <v>12</v>
      </c>
      <c r="E76" s="85" t="s">
        <v>129</v>
      </c>
      <c r="F76" s="16">
        <f t="shared" ref="F76:F77" si="11">G76+H76</f>
        <v>7158.8</v>
      </c>
      <c r="G76" s="45">
        <v>7158.8</v>
      </c>
      <c r="H76" s="45"/>
      <c r="I76" s="41"/>
      <c r="J76" s="42"/>
      <c r="K76" s="42"/>
    </row>
    <row r="77" spans="1:13" ht="48" customHeight="1" x14ac:dyDescent="0.25">
      <c r="A77" s="73"/>
      <c r="B77" s="82" t="s">
        <v>15</v>
      </c>
      <c r="C77" s="79" t="s">
        <v>93</v>
      </c>
      <c r="D77" s="82" t="s">
        <v>12</v>
      </c>
      <c r="E77" s="85" t="s">
        <v>144</v>
      </c>
      <c r="F77" s="16">
        <f t="shared" si="11"/>
        <v>410</v>
      </c>
      <c r="G77" s="45">
        <v>410</v>
      </c>
      <c r="H77" s="45"/>
      <c r="I77" s="41"/>
      <c r="J77" s="42"/>
      <c r="K77" s="42"/>
    </row>
    <row r="78" spans="1:13" ht="92.25" customHeight="1" x14ac:dyDescent="0.25">
      <c r="A78" s="73"/>
      <c r="B78" s="82" t="s">
        <v>15</v>
      </c>
      <c r="C78" s="79" t="s">
        <v>93</v>
      </c>
      <c r="D78" s="82" t="s">
        <v>12</v>
      </c>
      <c r="E78" s="85" t="s">
        <v>131</v>
      </c>
      <c r="F78" s="16">
        <f>G78+H78+I78</f>
        <v>5900</v>
      </c>
      <c r="G78" s="45"/>
      <c r="H78" s="45"/>
      <c r="I78" s="16">
        <v>5900</v>
      </c>
      <c r="J78" s="42"/>
      <c r="K78" s="42"/>
    </row>
    <row r="79" spans="1:13" ht="50.25" customHeight="1" x14ac:dyDescent="0.25">
      <c r="A79" s="73"/>
      <c r="B79" s="82" t="s">
        <v>15</v>
      </c>
      <c r="C79" s="79" t="s">
        <v>93</v>
      </c>
      <c r="D79" s="82" t="s">
        <v>12</v>
      </c>
      <c r="E79" s="85" t="s">
        <v>60</v>
      </c>
      <c r="F79" s="16">
        <f>G79+H79</f>
        <v>301</v>
      </c>
      <c r="G79" s="45">
        <v>301</v>
      </c>
      <c r="H79" s="45"/>
      <c r="I79" s="41"/>
      <c r="J79" s="42"/>
      <c r="K79" s="42"/>
    </row>
    <row r="80" spans="1:13" s="48" customFormat="1" ht="36.75" customHeight="1" x14ac:dyDescent="0.25">
      <c r="A80" s="74"/>
      <c r="B80" s="18" t="s">
        <v>17</v>
      </c>
      <c r="C80" s="21"/>
      <c r="D80" s="18"/>
      <c r="E80" s="84" t="s">
        <v>18</v>
      </c>
      <c r="F80" s="11">
        <f>G80+H80+I80</f>
        <v>353912.5</v>
      </c>
      <c r="G80" s="46">
        <f>G81+G88</f>
        <v>19369.3</v>
      </c>
      <c r="H80" s="46">
        <f t="shared" ref="H80:I80" si="12">H81+H88</f>
        <v>234672.60000000003</v>
      </c>
      <c r="I80" s="46">
        <f t="shared" si="12"/>
        <v>99870.6</v>
      </c>
      <c r="J80" s="47"/>
      <c r="K80" s="47"/>
      <c r="M80" s="49"/>
    </row>
    <row r="81" spans="1:11" ht="36.75" customHeight="1" x14ac:dyDescent="0.25">
      <c r="A81" s="73"/>
      <c r="B81" s="21" t="s">
        <v>19</v>
      </c>
      <c r="C81" s="21"/>
      <c r="D81" s="21"/>
      <c r="E81" s="89" t="s">
        <v>20</v>
      </c>
      <c r="F81" s="11">
        <f>G81+H81+I81</f>
        <v>19488</v>
      </c>
      <c r="G81" s="11">
        <f>SUM(G82:G87)</f>
        <v>585.69999999999993</v>
      </c>
      <c r="H81" s="11">
        <f>H86+H87+H84+H82</f>
        <v>5757.7</v>
      </c>
      <c r="I81" s="11">
        <f>I86+I87+I84+I82</f>
        <v>13144.6</v>
      </c>
      <c r="J81" s="42"/>
      <c r="K81" s="42"/>
    </row>
    <row r="82" spans="1:11" ht="60.75" customHeight="1" x14ac:dyDescent="0.25">
      <c r="A82" s="73"/>
      <c r="B82" s="96" t="s">
        <v>19</v>
      </c>
      <c r="C82" s="92" t="s">
        <v>112</v>
      </c>
      <c r="D82" s="96" t="s">
        <v>12</v>
      </c>
      <c r="E82" s="104" t="s">
        <v>110</v>
      </c>
      <c r="F82" s="16">
        <f>G82+H82</f>
        <v>3677.1</v>
      </c>
      <c r="G82" s="16"/>
      <c r="H82" s="16">
        <f>3733.2-56.1</f>
        <v>3677.1</v>
      </c>
      <c r="I82" s="41"/>
      <c r="J82" s="42"/>
      <c r="K82" s="42"/>
    </row>
    <row r="83" spans="1:11" ht="45.75" customHeight="1" x14ac:dyDescent="0.25">
      <c r="A83" s="73"/>
      <c r="B83" s="96"/>
      <c r="C83" s="79" t="s">
        <v>113</v>
      </c>
      <c r="D83" s="96"/>
      <c r="E83" s="104"/>
      <c r="F83" s="16">
        <f>G83+H83</f>
        <v>276.89999999999998</v>
      </c>
      <c r="G83" s="16">
        <v>276.89999999999998</v>
      </c>
      <c r="H83" s="16"/>
      <c r="I83" s="41"/>
      <c r="J83" s="42"/>
      <c r="K83" s="42"/>
    </row>
    <row r="84" spans="1:11" ht="48.75" customHeight="1" x14ac:dyDescent="0.25">
      <c r="A84" s="73"/>
      <c r="B84" s="96" t="s">
        <v>19</v>
      </c>
      <c r="C84" s="79" t="s">
        <v>112</v>
      </c>
      <c r="D84" s="96" t="s">
        <v>12</v>
      </c>
      <c r="E84" s="104" t="s">
        <v>138</v>
      </c>
      <c r="F84" s="16">
        <f>G84+H84</f>
        <v>2080.6</v>
      </c>
      <c r="G84" s="16"/>
      <c r="H84" s="16">
        <v>2080.6</v>
      </c>
      <c r="I84" s="41"/>
      <c r="J84" s="42"/>
      <c r="K84" s="42"/>
    </row>
    <row r="85" spans="1:11" ht="46.5" customHeight="1" x14ac:dyDescent="0.25">
      <c r="A85" s="73"/>
      <c r="B85" s="96"/>
      <c r="C85" s="79" t="s">
        <v>113</v>
      </c>
      <c r="D85" s="96"/>
      <c r="E85" s="104"/>
      <c r="F85" s="16">
        <f>G85+H85</f>
        <v>199.9</v>
      </c>
      <c r="G85" s="16">
        <v>199.9</v>
      </c>
      <c r="H85" s="16"/>
      <c r="I85" s="41"/>
      <c r="J85" s="42"/>
      <c r="K85" s="42"/>
    </row>
    <row r="86" spans="1:11" ht="54.75" customHeight="1" x14ac:dyDescent="0.25">
      <c r="A86" s="73"/>
      <c r="B86" s="79" t="s">
        <v>19</v>
      </c>
      <c r="C86" s="92" t="s">
        <v>85</v>
      </c>
      <c r="D86" s="79" t="s">
        <v>12</v>
      </c>
      <c r="E86" s="34" t="s">
        <v>80</v>
      </c>
      <c r="F86" s="16">
        <f>I86+H86+G86</f>
        <v>13144.6</v>
      </c>
      <c r="G86" s="43"/>
      <c r="H86" s="11"/>
      <c r="I86" s="16">
        <v>13144.6</v>
      </c>
      <c r="J86" s="50"/>
      <c r="K86" s="42"/>
    </row>
    <row r="87" spans="1:11" ht="48" customHeight="1" x14ac:dyDescent="0.25">
      <c r="A87" s="73"/>
      <c r="B87" s="79" t="s">
        <v>19</v>
      </c>
      <c r="C87" s="79" t="s">
        <v>85</v>
      </c>
      <c r="D87" s="79" t="s">
        <v>12</v>
      </c>
      <c r="E87" s="34" t="s">
        <v>60</v>
      </c>
      <c r="F87" s="16">
        <f t="shared" si="0"/>
        <v>108.9</v>
      </c>
      <c r="G87" s="16">
        <v>108.9</v>
      </c>
      <c r="H87" s="11"/>
      <c r="I87" s="41"/>
      <c r="J87" s="50"/>
      <c r="K87" s="42"/>
    </row>
    <row r="88" spans="1:11" ht="37.5" customHeight="1" x14ac:dyDescent="0.25">
      <c r="A88" s="73"/>
      <c r="B88" s="18" t="s">
        <v>49</v>
      </c>
      <c r="C88" s="18"/>
      <c r="D88" s="18"/>
      <c r="E88" s="51" t="s">
        <v>50</v>
      </c>
      <c r="F88" s="11">
        <f>G88+H88+I88</f>
        <v>334424.5</v>
      </c>
      <c r="G88" s="11">
        <f>G90+G92+G94+G91+G89+G93</f>
        <v>18783.599999999999</v>
      </c>
      <c r="H88" s="11">
        <f>H90+H92+H94+H91+H89+H93</f>
        <v>228914.90000000002</v>
      </c>
      <c r="I88" s="11">
        <f>I90+I92+I94+I91+I89+I93</f>
        <v>86726</v>
      </c>
      <c r="J88" s="50"/>
      <c r="K88" s="42"/>
    </row>
    <row r="89" spans="1:11" ht="36" customHeight="1" x14ac:dyDescent="0.25">
      <c r="A89" s="73"/>
      <c r="B89" s="96" t="s">
        <v>49</v>
      </c>
      <c r="C89" s="93" t="s">
        <v>85</v>
      </c>
      <c r="D89" s="96" t="s">
        <v>12</v>
      </c>
      <c r="E89" s="104" t="s">
        <v>76</v>
      </c>
      <c r="F89" s="16">
        <f>G89+H89+I89</f>
        <v>67800</v>
      </c>
      <c r="G89" s="16">
        <f>2800-2000</f>
        <v>800</v>
      </c>
      <c r="H89" s="16"/>
      <c r="I89" s="16">
        <f>80000-13000</f>
        <v>67000</v>
      </c>
      <c r="J89" s="50"/>
      <c r="K89" s="42"/>
    </row>
    <row r="90" spans="1:11" ht="33" customHeight="1" x14ac:dyDescent="0.25">
      <c r="A90" s="73"/>
      <c r="B90" s="96"/>
      <c r="C90" s="92" t="s">
        <v>114</v>
      </c>
      <c r="D90" s="96"/>
      <c r="E90" s="104"/>
      <c r="F90" s="16">
        <f t="shared" ref="F90:F94" si="13">G90+H90+I90</f>
        <v>134402.5</v>
      </c>
      <c r="G90" s="16">
        <v>9408.2000000000007</v>
      </c>
      <c r="H90" s="16">
        <f>92495.8+32498.5</f>
        <v>124994.3</v>
      </c>
      <c r="I90" s="41"/>
      <c r="J90" s="50"/>
      <c r="K90" s="42"/>
    </row>
    <row r="91" spans="1:11" ht="33" customHeight="1" x14ac:dyDescent="0.25">
      <c r="A91" s="73"/>
      <c r="B91" s="96"/>
      <c r="C91" s="92" t="s">
        <v>115</v>
      </c>
      <c r="D91" s="96"/>
      <c r="E91" s="104"/>
      <c r="F91" s="16">
        <f t="shared" si="13"/>
        <v>111742.6</v>
      </c>
      <c r="G91" s="16">
        <v>7822</v>
      </c>
      <c r="H91" s="16">
        <v>103920.6</v>
      </c>
      <c r="I91" s="41"/>
      <c r="J91" s="50"/>
      <c r="K91" s="42"/>
    </row>
    <row r="92" spans="1:11" ht="45" customHeight="1" x14ac:dyDescent="0.25">
      <c r="A92" s="73"/>
      <c r="B92" s="79" t="s">
        <v>49</v>
      </c>
      <c r="C92" s="79" t="s">
        <v>85</v>
      </c>
      <c r="D92" s="79" t="s">
        <v>12</v>
      </c>
      <c r="E92" s="85" t="s">
        <v>139</v>
      </c>
      <c r="F92" s="16">
        <f t="shared" si="13"/>
        <v>9960.9</v>
      </c>
      <c r="G92" s="16"/>
      <c r="H92" s="16"/>
      <c r="I92" s="16">
        <f>8200+2404.3-643.4</f>
        <v>9960.9</v>
      </c>
      <c r="J92" s="50"/>
      <c r="K92" s="42"/>
    </row>
    <row r="93" spans="1:11" ht="42.75" customHeight="1" x14ac:dyDescent="0.25">
      <c r="A93" s="73"/>
      <c r="B93" s="79" t="s">
        <v>49</v>
      </c>
      <c r="C93" s="79" t="s">
        <v>85</v>
      </c>
      <c r="D93" s="79" t="s">
        <v>12</v>
      </c>
      <c r="E93" s="85" t="s">
        <v>123</v>
      </c>
      <c r="F93" s="16">
        <f t="shared" si="13"/>
        <v>9765.1</v>
      </c>
      <c r="G93" s="16"/>
      <c r="H93" s="16"/>
      <c r="I93" s="16">
        <f>5000+5000-234.9</f>
        <v>9765.1</v>
      </c>
      <c r="J93" s="50"/>
      <c r="K93" s="42"/>
    </row>
    <row r="94" spans="1:11" ht="40.5" customHeight="1" x14ac:dyDescent="0.25">
      <c r="A94" s="73"/>
      <c r="B94" s="79" t="s">
        <v>49</v>
      </c>
      <c r="C94" s="79" t="s">
        <v>85</v>
      </c>
      <c r="D94" s="79" t="s">
        <v>12</v>
      </c>
      <c r="E94" s="85" t="s">
        <v>60</v>
      </c>
      <c r="F94" s="16">
        <f t="shared" si="13"/>
        <v>753.4</v>
      </c>
      <c r="G94" s="16">
        <v>753.4</v>
      </c>
      <c r="H94" s="16"/>
      <c r="I94" s="41"/>
      <c r="J94" s="50"/>
      <c r="K94" s="42"/>
    </row>
    <row r="95" spans="1:11" ht="31.5" customHeight="1" x14ac:dyDescent="0.25">
      <c r="A95" s="73"/>
      <c r="B95" s="18" t="s">
        <v>51</v>
      </c>
      <c r="C95" s="31"/>
      <c r="D95" s="32"/>
      <c r="E95" s="19" t="s">
        <v>52</v>
      </c>
      <c r="F95" s="11">
        <f t="shared" si="0"/>
        <v>21473.9</v>
      </c>
      <c r="G95" s="11">
        <f>G96</f>
        <v>1679.8999999999999</v>
      </c>
      <c r="H95" s="11">
        <f>H96</f>
        <v>19794</v>
      </c>
      <c r="I95" s="41"/>
      <c r="J95" s="52"/>
      <c r="K95" s="42"/>
    </row>
    <row r="96" spans="1:11" ht="31.5" customHeight="1" x14ac:dyDescent="0.25">
      <c r="A96" s="73"/>
      <c r="B96" s="18" t="s">
        <v>65</v>
      </c>
      <c r="C96" s="31"/>
      <c r="D96" s="32"/>
      <c r="E96" s="91" t="s">
        <v>66</v>
      </c>
      <c r="F96" s="11">
        <f t="shared" si="0"/>
        <v>21473.9</v>
      </c>
      <c r="G96" s="11">
        <f>G98+G99+G97</f>
        <v>1679.8999999999999</v>
      </c>
      <c r="H96" s="11">
        <f>H98+H99+H97</f>
        <v>19794</v>
      </c>
      <c r="I96" s="41"/>
      <c r="J96" s="52"/>
      <c r="K96" s="42"/>
    </row>
    <row r="97" spans="1:11" s="2" customFormat="1" ht="32.25" customHeight="1" x14ac:dyDescent="0.25">
      <c r="A97" s="75"/>
      <c r="B97" s="101" t="s">
        <v>65</v>
      </c>
      <c r="C97" s="93" t="s">
        <v>94</v>
      </c>
      <c r="D97" s="101" t="s">
        <v>12</v>
      </c>
      <c r="E97" s="109" t="s">
        <v>86</v>
      </c>
      <c r="F97" s="16">
        <f>H97+G97</f>
        <v>19794</v>
      </c>
      <c r="G97" s="53"/>
      <c r="H97" s="16">
        <v>19794</v>
      </c>
      <c r="I97" s="53"/>
      <c r="J97" s="54"/>
      <c r="K97" s="55"/>
    </row>
    <row r="98" spans="1:11" s="2" customFormat="1" ht="32.25" customHeight="1" x14ac:dyDescent="0.25">
      <c r="A98" s="75"/>
      <c r="B98" s="101"/>
      <c r="C98" s="82" t="s">
        <v>95</v>
      </c>
      <c r="D98" s="101"/>
      <c r="E98" s="109"/>
      <c r="F98" s="16">
        <f>G98+H98</f>
        <v>1489.8999999999999</v>
      </c>
      <c r="G98" s="16">
        <f>1489.8+0.1</f>
        <v>1489.8999999999999</v>
      </c>
      <c r="H98" s="16"/>
      <c r="I98" s="53"/>
      <c r="J98" s="54"/>
      <c r="K98" s="55"/>
    </row>
    <row r="99" spans="1:11" s="2" customFormat="1" ht="45" customHeight="1" x14ac:dyDescent="0.25">
      <c r="A99" s="75"/>
      <c r="B99" s="82" t="s">
        <v>65</v>
      </c>
      <c r="C99" s="82" t="s">
        <v>125</v>
      </c>
      <c r="D99" s="82" t="s">
        <v>12</v>
      </c>
      <c r="E99" s="87" t="s">
        <v>60</v>
      </c>
      <c r="F99" s="16">
        <f>G99+H99</f>
        <v>190</v>
      </c>
      <c r="G99" s="16">
        <v>190</v>
      </c>
      <c r="H99" s="16"/>
      <c r="I99" s="53"/>
      <c r="J99" s="54"/>
      <c r="K99" s="55"/>
    </row>
    <row r="100" spans="1:11" ht="41.25" customHeight="1" x14ac:dyDescent="0.25">
      <c r="A100" s="73"/>
      <c r="B100" s="103" t="s">
        <v>26</v>
      </c>
      <c r="C100" s="103"/>
      <c r="D100" s="103"/>
      <c r="E100" s="103"/>
      <c r="F100" s="11">
        <f t="shared" si="0"/>
        <v>4089.6000000000004</v>
      </c>
      <c r="G100" s="11">
        <f>G101+G105</f>
        <v>1221.3</v>
      </c>
      <c r="H100" s="11">
        <f>H101+H105</f>
        <v>2868.3</v>
      </c>
      <c r="I100" s="41"/>
      <c r="J100" s="56"/>
      <c r="K100" s="56"/>
    </row>
    <row r="101" spans="1:11" ht="27.75" customHeight="1" x14ac:dyDescent="0.25">
      <c r="A101" s="73"/>
      <c r="B101" s="21" t="s">
        <v>13</v>
      </c>
      <c r="C101" s="82"/>
      <c r="D101" s="82"/>
      <c r="E101" s="84" t="s">
        <v>14</v>
      </c>
      <c r="F101" s="11">
        <f t="shared" si="0"/>
        <v>1171.3</v>
      </c>
      <c r="G101" s="11">
        <f>G102</f>
        <v>1171.3</v>
      </c>
      <c r="H101" s="11"/>
      <c r="I101" s="41"/>
      <c r="J101" s="42"/>
      <c r="K101" s="42"/>
    </row>
    <row r="102" spans="1:11" ht="27.75" customHeight="1" x14ac:dyDescent="0.25">
      <c r="A102" s="73"/>
      <c r="B102" s="18" t="s">
        <v>27</v>
      </c>
      <c r="C102" s="88"/>
      <c r="D102" s="88"/>
      <c r="E102" s="19" t="s">
        <v>28</v>
      </c>
      <c r="F102" s="11">
        <f t="shared" si="0"/>
        <v>1171.3</v>
      </c>
      <c r="G102" s="11">
        <f>G103+G104</f>
        <v>1171.3</v>
      </c>
      <c r="H102" s="11"/>
      <c r="I102" s="41"/>
      <c r="J102" s="42"/>
      <c r="K102" s="42"/>
    </row>
    <row r="103" spans="1:11" ht="40.5" customHeight="1" x14ac:dyDescent="0.25">
      <c r="A103" s="73"/>
      <c r="B103" s="82" t="s">
        <v>27</v>
      </c>
      <c r="C103" s="92" t="s">
        <v>68</v>
      </c>
      <c r="D103" s="82">
        <v>200</v>
      </c>
      <c r="E103" s="85" t="s">
        <v>36</v>
      </c>
      <c r="F103" s="16">
        <f t="shared" si="0"/>
        <v>1150.8</v>
      </c>
      <c r="G103" s="45">
        <v>1150.8</v>
      </c>
      <c r="H103" s="11"/>
      <c r="I103" s="41"/>
      <c r="J103" s="52"/>
      <c r="K103" s="52"/>
    </row>
    <row r="104" spans="1:11" ht="55.5" customHeight="1" x14ac:dyDescent="0.25">
      <c r="A104" s="73"/>
      <c r="B104" s="82" t="s">
        <v>27</v>
      </c>
      <c r="C104" s="79" t="s">
        <v>68</v>
      </c>
      <c r="D104" s="82">
        <v>200</v>
      </c>
      <c r="E104" s="85" t="s">
        <v>29</v>
      </c>
      <c r="F104" s="16">
        <f t="shared" si="0"/>
        <v>20.5</v>
      </c>
      <c r="G104" s="45">
        <v>20.5</v>
      </c>
      <c r="H104" s="16"/>
      <c r="I104" s="41"/>
      <c r="J104" s="42"/>
      <c r="K104" s="42"/>
    </row>
    <row r="105" spans="1:11" ht="28.5" customHeight="1" x14ac:dyDescent="0.25">
      <c r="A105" s="73"/>
      <c r="B105" s="18" t="s">
        <v>21</v>
      </c>
      <c r="C105" s="31"/>
      <c r="D105" s="32"/>
      <c r="E105" s="19" t="s">
        <v>22</v>
      </c>
      <c r="F105" s="11">
        <f t="shared" si="0"/>
        <v>2918.3</v>
      </c>
      <c r="G105" s="11">
        <f>G106</f>
        <v>50</v>
      </c>
      <c r="H105" s="11">
        <f>H106</f>
        <v>2868.3</v>
      </c>
      <c r="I105" s="41"/>
      <c r="J105" s="42"/>
      <c r="K105" s="42"/>
    </row>
    <row r="106" spans="1:11" ht="28.5" customHeight="1" x14ac:dyDescent="0.25">
      <c r="A106" s="73"/>
      <c r="B106" s="18" t="s">
        <v>23</v>
      </c>
      <c r="C106" s="31"/>
      <c r="D106" s="32"/>
      <c r="E106" s="91" t="s">
        <v>24</v>
      </c>
      <c r="F106" s="11">
        <f t="shared" si="0"/>
        <v>2918.3</v>
      </c>
      <c r="G106" s="11">
        <f>SUM(G107:G108)</f>
        <v>50</v>
      </c>
      <c r="H106" s="11">
        <f>SUM(H107:H108)</f>
        <v>2868.3</v>
      </c>
      <c r="I106" s="41"/>
      <c r="J106" s="42"/>
      <c r="K106" s="42"/>
    </row>
    <row r="107" spans="1:11" ht="34.5" customHeight="1" x14ac:dyDescent="0.25">
      <c r="A107" s="73"/>
      <c r="B107" s="101" t="s">
        <v>23</v>
      </c>
      <c r="C107" s="93" t="s">
        <v>88</v>
      </c>
      <c r="D107" s="101" t="s">
        <v>12</v>
      </c>
      <c r="E107" s="108" t="s">
        <v>25</v>
      </c>
      <c r="F107" s="16">
        <f t="shared" si="0"/>
        <v>50</v>
      </c>
      <c r="G107" s="16">
        <v>50</v>
      </c>
      <c r="H107" s="11"/>
      <c r="I107" s="41"/>
      <c r="J107" s="42"/>
      <c r="K107" s="42"/>
    </row>
    <row r="108" spans="1:11" ht="34.5" customHeight="1" x14ac:dyDescent="0.25">
      <c r="A108" s="73"/>
      <c r="B108" s="101"/>
      <c r="C108" s="93" t="s">
        <v>87</v>
      </c>
      <c r="D108" s="101"/>
      <c r="E108" s="108"/>
      <c r="F108" s="16">
        <f>H108</f>
        <v>2868.3</v>
      </c>
      <c r="G108" s="16"/>
      <c r="H108" s="45">
        <v>2868.3</v>
      </c>
      <c r="I108" s="41"/>
      <c r="J108" s="42"/>
      <c r="K108" s="42"/>
    </row>
    <row r="109" spans="1:11" ht="40.5" customHeight="1" x14ac:dyDescent="0.25">
      <c r="A109" s="73"/>
      <c r="B109" s="103" t="s">
        <v>35</v>
      </c>
      <c r="C109" s="103"/>
      <c r="D109" s="103"/>
      <c r="E109" s="103"/>
      <c r="F109" s="11">
        <f t="shared" ref="F109:F114" si="14">G109+H109</f>
        <v>108284.79999999999</v>
      </c>
      <c r="G109" s="11">
        <f>G110</f>
        <v>973.4</v>
      </c>
      <c r="H109" s="11">
        <f>H110</f>
        <v>107311.4</v>
      </c>
      <c r="I109" s="41"/>
      <c r="J109" s="42"/>
      <c r="K109" s="42"/>
    </row>
    <row r="110" spans="1:11" ht="27" customHeight="1" x14ac:dyDescent="0.25">
      <c r="A110" s="73"/>
      <c r="B110" s="18" t="s">
        <v>21</v>
      </c>
      <c r="C110" s="31"/>
      <c r="D110" s="32"/>
      <c r="E110" s="19" t="s">
        <v>22</v>
      </c>
      <c r="F110" s="11">
        <f t="shared" si="14"/>
        <v>108284.79999999999</v>
      </c>
      <c r="G110" s="11">
        <f>G111</f>
        <v>973.4</v>
      </c>
      <c r="H110" s="11">
        <f>H111</f>
        <v>107311.4</v>
      </c>
      <c r="I110" s="41"/>
      <c r="J110" s="42"/>
      <c r="K110" s="42"/>
    </row>
    <row r="111" spans="1:11" ht="27" customHeight="1" x14ac:dyDescent="0.25">
      <c r="A111" s="73"/>
      <c r="B111" s="21" t="s">
        <v>23</v>
      </c>
      <c r="C111" s="57"/>
      <c r="D111" s="57"/>
      <c r="E111" s="58" t="s">
        <v>24</v>
      </c>
      <c r="F111" s="11">
        <f t="shared" si="14"/>
        <v>108284.79999999999</v>
      </c>
      <c r="G111" s="11">
        <f>G112+G113+G114</f>
        <v>973.4</v>
      </c>
      <c r="H111" s="11">
        <f>H112+H113+H114</f>
        <v>107311.4</v>
      </c>
      <c r="I111" s="41"/>
      <c r="J111" s="42"/>
      <c r="K111" s="42"/>
    </row>
    <row r="112" spans="1:11" s="60" customFormat="1" ht="72" customHeight="1" x14ac:dyDescent="0.25">
      <c r="A112" s="76"/>
      <c r="B112" s="79" t="s">
        <v>23</v>
      </c>
      <c r="C112" s="92" t="s">
        <v>89</v>
      </c>
      <c r="D112" s="79" t="s">
        <v>11</v>
      </c>
      <c r="E112" s="86" t="s">
        <v>31</v>
      </c>
      <c r="F112" s="16">
        <f t="shared" si="14"/>
        <v>94379.4</v>
      </c>
      <c r="G112" s="16"/>
      <c r="H112" s="45">
        <v>94379.4</v>
      </c>
      <c r="I112" s="59"/>
      <c r="J112" s="42"/>
      <c r="K112" s="42"/>
    </row>
    <row r="113" spans="1:11" s="60" customFormat="1" ht="32.25" customHeight="1" x14ac:dyDescent="0.25">
      <c r="A113" s="76"/>
      <c r="B113" s="96" t="s">
        <v>23</v>
      </c>
      <c r="C113" s="92" t="s">
        <v>108</v>
      </c>
      <c r="D113" s="96" t="s">
        <v>11</v>
      </c>
      <c r="E113" s="108" t="s">
        <v>46</v>
      </c>
      <c r="F113" s="16">
        <f t="shared" si="14"/>
        <v>973.4</v>
      </c>
      <c r="G113" s="16">
        <v>973.4</v>
      </c>
      <c r="H113" s="45"/>
      <c r="I113" s="59"/>
      <c r="J113" s="42"/>
      <c r="K113" s="42"/>
    </row>
    <row r="114" spans="1:11" s="60" customFormat="1" ht="30.75" customHeight="1" x14ac:dyDescent="0.25">
      <c r="A114" s="76"/>
      <c r="B114" s="96"/>
      <c r="C114" s="92" t="s">
        <v>107</v>
      </c>
      <c r="D114" s="96"/>
      <c r="E114" s="108"/>
      <c r="F114" s="16">
        <f t="shared" si="14"/>
        <v>12932</v>
      </c>
      <c r="G114" s="16"/>
      <c r="H114" s="45">
        <v>12932</v>
      </c>
      <c r="I114" s="59"/>
      <c r="J114" s="42"/>
      <c r="K114" s="42"/>
    </row>
    <row r="115" spans="1:11" s="60" customFormat="1" ht="33.75" customHeight="1" x14ac:dyDescent="0.25">
      <c r="A115" s="76"/>
      <c r="B115" s="111" t="s">
        <v>82</v>
      </c>
      <c r="C115" s="111"/>
      <c r="D115" s="111"/>
      <c r="E115" s="111"/>
      <c r="F115" s="11">
        <f t="shared" ref="F115" si="15">G115+H115+I115</f>
        <v>3600</v>
      </c>
      <c r="G115" s="11">
        <f>G116</f>
        <v>1000</v>
      </c>
      <c r="H115" s="11">
        <f>H116</f>
        <v>2600</v>
      </c>
      <c r="I115" s="11"/>
      <c r="J115" s="42"/>
      <c r="K115" s="42"/>
    </row>
    <row r="116" spans="1:11" s="60" customFormat="1" ht="30" customHeight="1" x14ac:dyDescent="0.25">
      <c r="A116" s="76"/>
      <c r="B116" s="21" t="s">
        <v>13</v>
      </c>
      <c r="C116" s="82"/>
      <c r="D116" s="79"/>
      <c r="E116" s="84" t="s">
        <v>14</v>
      </c>
      <c r="F116" s="11">
        <f>G116+H116</f>
        <v>3600</v>
      </c>
      <c r="G116" s="11">
        <f>G117+G121</f>
        <v>1000</v>
      </c>
      <c r="H116" s="11">
        <f>H117+H121</f>
        <v>2600</v>
      </c>
      <c r="I116" s="59"/>
      <c r="J116" s="42"/>
      <c r="K116" s="42"/>
    </row>
    <row r="117" spans="1:11" s="60" customFormat="1" ht="31.5" customHeight="1" x14ac:dyDescent="0.25">
      <c r="A117" s="76"/>
      <c r="B117" s="21" t="s">
        <v>15</v>
      </c>
      <c r="C117" s="21"/>
      <c r="D117" s="79"/>
      <c r="E117" s="84" t="s">
        <v>16</v>
      </c>
      <c r="F117" s="11">
        <f>G117+H117</f>
        <v>3600</v>
      </c>
      <c r="G117" s="11">
        <f>G118</f>
        <v>1000</v>
      </c>
      <c r="H117" s="11">
        <f>H118</f>
        <v>2600</v>
      </c>
      <c r="I117" s="59"/>
      <c r="J117" s="42"/>
      <c r="K117" s="42"/>
    </row>
    <row r="118" spans="1:11" s="60" customFormat="1" ht="40.5" customHeight="1" x14ac:dyDescent="0.25">
      <c r="A118" s="76"/>
      <c r="B118" s="79" t="s">
        <v>15</v>
      </c>
      <c r="C118" s="92" t="s">
        <v>109</v>
      </c>
      <c r="D118" s="79" t="s">
        <v>12</v>
      </c>
      <c r="E118" s="85" t="s">
        <v>83</v>
      </c>
      <c r="F118" s="16">
        <f t="shared" ref="F118" si="16">G118+H118+I118</f>
        <v>3600</v>
      </c>
      <c r="G118" s="16">
        <v>1000</v>
      </c>
      <c r="H118" s="16">
        <f>2600</f>
        <v>2600</v>
      </c>
      <c r="I118" s="59"/>
      <c r="J118" s="42"/>
      <c r="K118" s="42"/>
    </row>
    <row r="119" spans="1:11" s="6" customFormat="1" ht="30.75" customHeight="1" x14ac:dyDescent="0.25">
      <c r="A119" s="77"/>
      <c r="B119" s="110" t="s">
        <v>30</v>
      </c>
      <c r="C119" s="110"/>
      <c r="D119" s="110"/>
      <c r="E119" s="61"/>
      <c r="F119" s="11">
        <f>G119+H119+I119</f>
        <v>1231099.8</v>
      </c>
      <c r="G119" s="11">
        <f>SUM(G16+G100+G109+G115)</f>
        <v>412999.8</v>
      </c>
      <c r="H119" s="11">
        <f>SUM(H16+H100+H109+H115)</f>
        <v>711816.50000000012</v>
      </c>
      <c r="I119" s="11">
        <f>SUM(I16+I100+I109+I115)</f>
        <v>106283.5</v>
      </c>
    </row>
    <row r="120" spans="1:11" s="6" customFormat="1" ht="16.5" x14ac:dyDescent="0.25">
      <c r="B120" s="62"/>
      <c r="C120" s="62"/>
      <c r="D120" s="62"/>
      <c r="E120" s="62"/>
      <c r="F120" s="63"/>
      <c r="G120" s="63"/>
      <c r="H120" s="63"/>
    </row>
    <row r="121" spans="1:11" x14ac:dyDescent="0.25">
      <c r="G121" s="65"/>
      <c r="H121" s="66"/>
    </row>
    <row r="122" spans="1:11" x14ac:dyDescent="0.25">
      <c r="G122" s="67"/>
    </row>
    <row r="124" spans="1:11" x14ac:dyDescent="0.25">
      <c r="G124" s="54"/>
    </row>
  </sheetData>
  <mergeCells count="57">
    <mergeCell ref="E4:I4"/>
    <mergeCell ref="B16:E16"/>
    <mergeCell ref="B17:E17"/>
    <mergeCell ref="B12:D12"/>
    <mergeCell ref="E12:E14"/>
    <mergeCell ref="D61:D62"/>
    <mergeCell ref="F12:F14"/>
    <mergeCell ref="B13:B14"/>
    <mergeCell ref="C13:C14"/>
    <mergeCell ref="D13:D14"/>
    <mergeCell ref="B10:H10"/>
    <mergeCell ref="G12:I12"/>
    <mergeCell ref="I13:I14"/>
    <mergeCell ref="E5:H5"/>
    <mergeCell ref="B6:H6"/>
    <mergeCell ref="B7:H7"/>
    <mergeCell ref="B8:H8"/>
    <mergeCell ref="B9:H9"/>
    <mergeCell ref="B119:D119"/>
    <mergeCell ref="B115:E115"/>
    <mergeCell ref="G13:G14"/>
    <mergeCell ref="H13:H14"/>
    <mergeCell ref="B109:E109"/>
    <mergeCell ref="B113:B114"/>
    <mergeCell ref="D113:D114"/>
    <mergeCell ref="E113:E114"/>
    <mergeCell ref="D89:D91"/>
    <mergeCell ref="E89:E91"/>
    <mergeCell ref="E82:E83"/>
    <mergeCell ref="B82:B83"/>
    <mergeCell ref="D82:D83"/>
    <mergeCell ref="E84:E85"/>
    <mergeCell ref="B84:B85"/>
    <mergeCell ref="D84:D85"/>
    <mergeCell ref="B100:E100"/>
    <mergeCell ref="B107:B108"/>
    <mergeCell ref="D107:D108"/>
    <mergeCell ref="E107:E108"/>
    <mergeCell ref="B97:B98"/>
    <mergeCell ref="D97:D98"/>
    <mergeCell ref="E97:E98"/>
    <mergeCell ref="B89:B91"/>
    <mergeCell ref="B72:B73"/>
    <mergeCell ref="D72:D73"/>
    <mergeCell ref="E72:E73"/>
    <mergeCell ref="B23:B24"/>
    <mergeCell ref="D23:D24"/>
    <mergeCell ref="E23:E24"/>
    <mergeCell ref="B53:E53"/>
    <mergeCell ref="B59:B60"/>
    <mergeCell ref="D59:D60"/>
    <mergeCell ref="E59:E60"/>
    <mergeCell ref="B30:B31"/>
    <mergeCell ref="C30:C31"/>
    <mergeCell ref="E30:E31"/>
    <mergeCell ref="E61:E62"/>
    <mergeCell ref="B61:B62"/>
  </mergeCells>
  <pageMargins left="0.78740157480314965" right="0.78740157480314965" top="1.1811023622047245" bottom="0.59055118110236227" header="0.31496062992125984" footer="0.31496062992125984"/>
  <pageSetup paperSize="9" orientation="landscape" r:id="rId1"/>
  <headerFooter differentFirst="1">
    <oddHeader>&amp;C&amp;P</oddHeader>
  </headerFooter>
  <rowBreaks count="1" manualBreakCount="1">
    <brk id="11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</vt:lpstr>
      <vt:lpstr>приложение!Заголовки_для_печати</vt:lpstr>
      <vt:lpstr>приложение!Область_печати</vt:lpstr>
    </vt:vector>
  </TitlesOfParts>
  <Company>Krokoz™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goncharova</dc:creator>
  <cp:lastModifiedBy>User</cp:lastModifiedBy>
  <cp:lastPrinted>2026-05-28T08:18:14Z</cp:lastPrinted>
  <dcterms:created xsi:type="dcterms:W3CDTF">2017-11-08T08:25:33Z</dcterms:created>
  <dcterms:modified xsi:type="dcterms:W3CDTF">2026-05-28T08:19:28Z</dcterms:modified>
</cp:coreProperties>
</file>